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65" windowHeight="11730" firstSheet="11" activeTab="14"/>
  </bookViews>
  <sheets>
    <sheet name="Ice" sheetId="2" state="hidden" r:id="rId1"/>
    <sheet name="Ice_2" sheetId="3" state="veryHidden" r:id="rId2"/>
    <sheet name="Ice_3" sheetId="4" state="veryHidden" r:id="rId3"/>
    <sheet name="Ice_4" sheetId="5" state="veryHidden" r:id="rId4"/>
    <sheet name="Ice_5" sheetId="6" state="veryHidden" r:id="rId5"/>
    <sheet name="Ice_6" sheetId="7" state="veryHidden" r:id="rId6"/>
    <sheet name="Ice_7" sheetId="8" state="veryHidden" r:id="rId7"/>
    <sheet name="Ice_8" sheetId="9" state="veryHidden" r:id="rId8"/>
    <sheet name="Ice_9" sheetId="10" state="veryHidden" r:id="rId9"/>
    <sheet name="Ice_10" sheetId="11" state="veryHidden" r:id="rId10"/>
    <sheet name="Ice_11" sheetId="12" state="veryHidden" r:id="rId11"/>
    <sheet name="баланс ЭЭ 1 полугодие" sheetId="1" r:id="rId12"/>
    <sheet name="баланс мощн.1 полугодие" sheetId="18" r:id="rId13"/>
    <sheet name="Баланс 2015 год" sheetId="14" r:id="rId14"/>
    <sheet name="Баланс ээ за 15 год февр-дек" sheetId="17" r:id="rId15"/>
    <sheet name="Баланс м за 15 г. с февр.по дек" sheetId="19" r:id="rId16"/>
  </sheets>
  <calcPr calcId="152511"/>
</workbook>
</file>

<file path=xl/calcChain.xml><?xml version="1.0" encoding="utf-8"?>
<calcChain xmlns="http://schemas.openxmlformats.org/spreadsheetml/2006/main">
  <c r="J35" i="19" l="1"/>
  <c r="J33" i="19"/>
  <c r="I33" i="19"/>
  <c r="I32" i="19"/>
  <c r="J32" i="19"/>
  <c r="Q44" i="14" l="1"/>
  <c r="Q15" i="14"/>
  <c r="I35" i="19" l="1"/>
  <c r="C35" i="19" s="1"/>
  <c r="I31" i="19"/>
  <c r="I35" i="17" l="1"/>
  <c r="J30" i="19"/>
  <c r="C32" i="19"/>
  <c r="C31" i="19"/>
  <c r="C36" i="19" s="1"/>
  <c r="C32" i="17"/>
  <c r="C31" i="17"/>
  <c r="J30" i="17"/>
  <c r="I15" i="17"/>
  <c r="C15" i="17" s="1"/>
  <c r="J31" i="17" l="1"/>
  <c r="J35" i="17" s="1"/>
  <c r="J23" i="17"/>
  <c r="C23" i="17" s="1"/>
  <c r="C30" i="17"/>
  <c r="J23" i="19"/>
  <c r="C23" i="19" s="1"/>
  <c r="J31" i="19"/>
  <c r="C30" i="19"/>
  <c r="I15" i="19"/>
  <c r="C33" i="17"/>
  <c r="C34" i="17" s="1"/>
  <c r="I34" i="17"/>
  <c r="I7" i="17"/>
  <c r="I22" i="17"/>
  <c r="C22" i="17" s="1"/>
  <c r="S48" i="14"/>
  <c r="S43" i="14"/>
  <c r="S35" i="14"/>
  <c r="S36" i="14"/>
  <c r="S37" i="14"/>
  <c r="S38" i="14"/>
  <c r="S34" i="14"/>
  <c r="J34" i="17" l="1"/>
  <c r="J34" i="19"/>
  <c r="C15" i="19"/>
  <c r="I22" i="19"/>
  <c r="C22" i="19" s="1"/>
  <c r="I7" i="19"/>
  <c r="C7" i="17"/>
  <c r="I4" i="17"/>
  <c r="C4" i="17" s="1"/>
  <c r="S6" i="14"/>
  <c r="S8" i="14"/>
  <c r="S10" i="14"/>
  <c r="S13" i="14"/>
  <c r="S14" i="14"/>
  <c r="S16" i="14"/>
  <c r="S18" i="14"/>
  <c r="S20" i="14"/>
  <c r="S15" i="14" s="1"/>
  <c r="S22" i="14" s="1"/>
  <c r="S23" i="14"/>
  <c r="S24" i="14"/>
  <c r="S26" i="14"/>
  <c r="S28" i="14"/>
  <c r="S30" i="14"/>
  <c r="S33" i="14"/>
  <c r="S39" i="14"/>
  <c r="S40" i="14"/>
  <c r="S41" i="14"/>
  <c r="S42" i="14"/>
  <c r="S4" i="14"/>
  <c r="R48" i="14"/>
  <c r="R46" i="14"/>
  <c r="R45" i="14"/>
  <c r="R44" i="14"/>
  <c r="R43" i="14"/>
  <c r="R42" i="14"/>
  <c r="R37" i="14"/>
  <c r="R35" i="14"/>
  <c r="R38" i="14"/>
  <c r="R36" i="14"/>
  <c r="R34" i="14"/>
  <c r="R31" i="14"/>
  <c r="R29" i="14"/>
  <c r="R27" i="14"/>
  <c r="R28" i="14"/>
  <c r="R32" i="14"/>
  <c r="R25" i="14"/>
  <c r="R17" i="14"/>
  <c r="R19" i="14" s="1"/>
  <c r="R15" i="14"/>
  <c r="R22" i="14" s="1"/>
  <c r="R21" i="14" s="1"/>
  <c r="R7" i="14"/>
  <c r="S7" i="14" s="1"/>
  <c r="R8" i="14"/>
  <c r="R5" i="14"/>
  <c r="R12" i="14" s="1"/>
  <c r="R4" i="14"/>
  <c r="R49" i="14" l="1"/>
  <c r="S44" i="14"/>
  <c r="S46" i="14"/>
  <c r="R11" i="14"/>
  <c r="S12" i="14"/>
  <c r="S5" i="14"/>
  <c r="R9" i="14"/>
  <c r="S9" i="14" s="1"/>
  <c r="S21" i="14"/>
  <c r="S45" i="14"/>
  <c r="I34" i="19"/>
  <c r="C33" i="19"/>
  <c r="C34" i="19" s="1"/>
  <c r="I4" i="19"/>
  <c r="C4" i="19" s="1"/>
  <c r="C7" i="19"/>
  <c r="Q42" i="14"/>
  <c r="Q45" i="14" s="1"/>
  <c r="Q32" i="14"/>
  <c r="Q22" i="14"/>
  <c r="Q21" i="14" s="1"/>
  <c r="Q48" i="14"/>
  <c r="Q46" i="14"/>
  <c r="Q49" i="14"/>
  <c r="Q43" i="14"/>
  <c r="Q38" i="14"/>
  <c r="Q37" i="14"/>
  <c r="Q35" i="14"/>
  <c r="Q28" i="14"/>
  <c r="Q27" i="14"/>
  <c r="S27" i="14" s="1"/>
  <c r="Q25" i="14"/>
  <c r="S25" i="14" s="1"/>
  <c r="Q17" i="14"/>
  <c r="S17" i="14" s="1"/>
  <c r="Q11" i="14"/>
  <c r="Q9" i="14"/>
  <c r="Q7" i="14"/>
  <c r="Q8" i="14"/>
  <c r="Q12" i="14"/>
  <c r="Q5" i="14"/>
  <c r="S49" i="14" l="1"/>
  <c r="S11" i="14"/>
  <c r="R47" i="14"/>
  <c r="R50" i="14" s="1"/>
  <c r="S50" i="14"/>
  <c r="S56" i="14"/>
  <c r="Q31" i="14"/>
  <c r="S31" i="14" s="1"/>
  <c r="S47" i="14" s="1"/>
  <c r="S32" i="14"/>
  <c r="Q29" i="14"/>
  <c r="S29" i="14" s="1"/>
  <c r="Q19" i="14"/>
  <c r="S19" i="14" s="1"/>
  <c r="S51" i="14"/>
  <c r="S52" i="14" s="1"/>
  <c r="S53" i="14" s="1"/>
  <c r="C55" i="14"/>
  <c r="C56" i="14" s="1"/>
  <c r="P55" i="14"/>
  <c r="P56" i="14" s="1"/>
  <c r="P52" i="14"/>
  <c r="P53" i="14" s="1"/>
  <c r="P50" i="14"/>
  <c r="P49" i="14"/>
  <c r="P48" i="14"/>
  <c r="P47" i="14"/>
  <c r="P46" i="14"/>
  <c r="P45" i="14"/>
  <c r="P44" i="14"/>
  <c r="P43" i="14"/>
  <c r="P37" i="14"/>
  <c r="P35" i="14"/>
  <c r="P38" i="14"/>
  <c r="P28" i="14"/>
  <c r="P32" i="14"/>
  <c r="P25" i="14"/>
  <c r="P18" i="14"/>
  <c r="P17" i="14"/>
  <c r="P19" i="14" s="1"/>
  <c r="P22" i="14"/>
  <c r="P11" i="14"/>
  <c r="P12" i="14"/>
  <c r="P9" i="14"/>
  <c r="P7" i="14"/>
  <c r="P8" i="14"/>
  <c r="P5" i="14"/>
  <c r="Q47" i="14" l="1"/>
  <c r="Q50" i="14" s="1"/>
  <c r="P31" i="14"/>
  <c r="P27" i="14"/>
  <c r="P29" i="14" s="1"/>
  <c r="P21" i="14"/>
  <c r="O62" i="14" l="1"/>
  <c r="N62" i="14"/>
  <c r="M62" i="14"/>
  <c r="H62" i="14"/>
  <c r="G62" i="14"/>
  <c r="F62" i="14"/>
  <c r="S54" i="14" l="1"/>
  <c r="K52" i="14"/>
  <c r="L52" i="14"/>
  <c r="D59" i="14" l="1"/>
  <c r="D60" i="14" s="1"/>
  <c r="E59" i="14"/>
  <c r="E60" i="14" s="1"/>
  <c r="F59" i="14"/>
  <c r="F60" i="14" s="1"/>
  <c r="G59" i="14"/>
  <c r="G60" i="14" s="1"/>
  <c r="H59" i="14"/>
  <c r="H60" i="14" s="1"/>
  <c r="I59" i="14"/>
  <c r="J59" i="14"/>
  <c r="K59" i="14"/>
  <c r="K60" i="14" s="1"/>
  <c r="L59" i="14"/>
  <c r="M59" i="14"/>
  <c r="M60" i="14" s="1"/>
  <c r="N59" i="14"/>
  <c r="N60" i="14" s="1"/>
  <c r="O59" i="14"/>
  <c r="O60" i="14" s="1"/>
  <c r="P59" i="14"/>
  <c r="P60" i="14" s="1"/>
  <c r="Q59" i="14"/>
  <c r="Q60" i="14" s="1"/>
  <c r="R59" i="14"/>
  <c r="R60" i="14" s="1"/>
  <c r="S59" i="14"/>
  <c r="S60" i="14" s="1"/>
  <c r="C59" i="14"/>
  <c r="C60" i="14" s="1"/>
  <c r="M46" i="14" l="1"/>
  <c r="M44" i="14"/>
  <c r="M43" i="14"/>
  <c r="M48" i="14" s="1"/>
  <c r="M42" i="14"/>
  <c r="M37" i="14"/>
  <c r="M38" i="14" s="1"/>
  <c r="M35" i="14"/>
  <c r="M49" i="14" l="1"/>
  <c r="M28" i="14"/>
  <c r="M27" i="14" s="1"/>
  <c r="M29" i="14" s="1"/>
  <c r="M25" i="14"/>
  <c r="M32" i="14" s="1"/>
  <c r="M18" i="14"/>
  <c r="M17" i="14" s="1"/>
  <c r="M19" i="14" s="1"/>
  <c r="M15" i="14"/>
  <c r="M22" i="14" s="1"/>
  <c r="M8" i="14"/>
  <c r="M5" i="14"/>
  <c r="M12" i="14" s="1"/>
  <c r="N46" i="14"/>
  <c r="N42" i="14"/>
  <c r="N36" i="14"/>
  <c r="N35" i="14" s="1"/>
  <c r="N34" i="14"/>
  <c r="N43" i="14" s="1"/>
  <c r="N48" i="14" s="1"/>
  <c r="N28" i="14"/>
  <c r="N27" i="14" s="1"/>
  <c r="N29" i="14" s="1"/>
  <c r="N25" i="14"/>
  <c r="N32" i="14" s="1"/>
  <c r="N18" i="14"/>
  <c r="N17" i="14" s="1"/>
  <c r="N19" i="14" s="1"/>
  <c r="N15" i="14"/>
  <c r="N22" i="14" s="1"/>
  <c r="N8" i="14"/>
  <c r="N7" i="14" s="1"/>
  <c r="N9" i="14" s="1"/>
  <c r="N5" i="14"/>
  <c r="N12" i="14" s="1"/>
  <c r="M52" i="14" l="1"/>
  <c r="M53" i="14" s="1"/>
  <c r="M55" i="14"/>
  <c r="M56" i="14" s="1"/>
  <c r="M61" i="14"/>
  <c r="M11" i="14"/>
  <c r="M31" i="14"/>
  <c r="N31" i="14"/>
  <c r="M21" i="14"/>
  <c r="N44" i="14"/>
  <c r="N49" i="14" s="1"/>
  <c r="M7" i="14"/>
  <c r="M9" i="14" s="1"/>
  <c r="M45" i="14"/>
  <c r="N21" i="14"/>
  <c r="N37" i="14"/>
  <c r="N38" i="14" s="1"/>
  <c r="N11" i="14"/>
  <c r="O46" i="14"/>
  <c r="O42" i="14"/>
  <c r="O36" i="14"/>
  <c r="O44" i="14" s="1"/>
  <c r="O34" i="14"/>
  <c r="O28" i="14"/>
  <c r="O27" i="14" s="1"/>
  <c r="O29" i="14" s="1"/>
  <c r="O25" i="14"/>
  <c r="O32" i="14" s="1"/>
  <c r="O18" i="14"/>
  <c r="O17" i="14" s="1"/>
  <c r="O19" i="14" s="1"/>
  <c r="O15" i="14"/>
  <c r="O22" i="14" s="1"/>
  <c r="O8" i="14"/>
  <c r="O7" i="14" s="1"/>
  <c r="O9" i="14" s="1"/>
  <c r="O5" i="14"/>
  <c r="O12" i="14" s="1"/>
  <c r="N52" i="14" l="1"/>
  <c r="N53" i="14" s="1"/>
  <c r="N55" i="14"/>
  <c r="N56" i="14" s="1"/>
  <c r="M47" i="14"/>
  <c r="N61" i="14"/>
  <c r="N47" i="14"/>
  <c r="O49" i="14"/>
  <c r="M50" i="14"/>
  <c r="O21" i="14"/>
  <c r="O35" i="14"/>
  <c r="O37" i="14"/>
  <c r="O38" i="14" s="1"/>
  <c r="O43" i="14"/>
  <c r="O48" i="14" s="1"/>
  <c r="N45" i="14"/>
  <c r="O31" i="14"/>
  <c r="O11" i="14"/>
  <c r="I31" i="18"/>
  <c r="I32" i="18"/>
  <c r="J32" i="18"/>
  <c r="J33" i="18"/>
  <c r="O52" i="14" l="1"/>
  <c r="O53" i="14" s="1"/>
  <c r="O55" i="14"/>
  <c r="O56" i="14" s="1"/>
  <c r="O61" i="14"/>
  <c r="N50" i="14"/>
  <c r="O45" i="14"/>
  <c r="O47" i="14"/>
  <c r="I33" i="1"/>
  <c r="I35" i="18"/>
  <c r="C32" i="18"/>
  <c r="C31" i="18"/>
  <c r="J30" i="18"/>
  <c r="J23" i="18" s="1"/>
  <c r="I15" i="18"/>
  <c r="I7" i="18" s="1"/>
  <c r="I4" i="18" s="1"/>
  <c r="C4" i="18" s="1"/>
  <c r="O50" i="14" l="1"/>
  <c r="C15" i="18"/>
  <c r="C30" i="18"/>
  <c r="J31" i="18"/>
  <c r="I33" i="18" s="1"/>
  <c r="C23" i="18"/>
  <c r="I22" i="18"/>
  <c r="C22" i="18" s="1"/>
  <c r="C7" i="18"/>
  <c r="L43" i="14"/>
  <c r="L48" i="14" s="1"/>
  <c r="K43" i="14"/>
  <c r="K48" i="14" s="1"/>
  <c r="D44" i="14"/>
  <c r="E44" i="14"/>
  <c r="F44" i="14"/>
  <c r="G44" i="14"/>
  <c r="H44" i="14"/>
  <c r="D43" i="14"/>
  <c r="E43" i="14"/>
  <c r="F43" i="14"/>
  <c r="G43" i="14"/>
  <c r="H43" i="14"/>
  <c r="C43" i="14"/>
  <c r="I35" i="14"/>
  <c r="I33" i="14" s="1"/>
  <c r="I34" i="14"/>
  <c r="D46" i="14"/>
  <c r="E46" i="14"/>
  <c r="F46" i="14"/>
  <c r="G46" i="14"/>
  <c r="H46" i="14"/>
  <c r="E42" i="14"/>
  <c r="H37" i="14"/>
  <c r="H38" i="14" s="1"/>
  <c r="H36" i="14"/>
  <c r="G37" i="14"/>
  <c r="G38" i="14" s="1"/>
  <c r="G36" i="14"/>
  <c r="E36" i="14"/>
  <c r="E37" i="14" s="1"/>
  <c r="E38" i="14" s="1"/>
  <c r="D36" i="14"/>
  <c r="D37" i="14" s="1"/>
  <c r="D38" i="14" s="1"/>
  <c r="C36" i="14"/>
  <c r="C37" i="14" s="1"/>
  <c r="C38" i="14" s="1"/>
  <c r="I30" i="14"/>
  <c r="H25" i="14"/>
  <c r="H32" i="14" s="1"/>
  <c r="H31" i="14" s="1"/>
  <c r="G25" i="14"/>
  <c r="G32" i="14" s="1"/>
  <c r="F28" i="14"/>
  <c r="F27" i="14" s="1"/>
  <c r="F29" i="14" s="1"/>
  <c r="F25" i="14"/>
  <c r="F32" i="14" s="1"/>
  <c r="E28" i="14"/>
  <c r="E27" i="14" s="1"/>
  <c r="E25" i="14"/>
  <c r="E32" i="14" s="1"/>
  <c r="D25" i="14"/>
  <c r="D32" i="14" s="1"/>
  <c r="C25" i="14"/>
  <c r="C32" i="14" s="1"/>
  <c r="H18" i="14"/>
  <c r="F18" i="14"/>
  <c r="C18" i="14"/>
  <c r="C20" i="14"/>
  <c r="I20" i="14" s="1"/>
  <c r="C16" i="14"/>
  <c r="I16" i="14" s="1"/>
  <c r="E18" i="14"/>
  <c r="D18" i="14"/>
  <c r="F8" i="14"/>
  <c r="F5" i="14"/>
  <c r="E5" i="14"/>
  <c r="D5" i="14"/>
  <c r="D12" i="14" s="1"/>
  <c r="C10" i="14"/>
  <c r="C46" i="14" s="1"/>
  <c r="I41" i="14"/>
  <c r="I39" i="14" s="1"/>
  <c r="J40" i="14"/>
  <c r="H42" i="14"/>
  <c r="G42" i="14"/>
  <c r="F42" i="14"/>
  <c r="C42" i="14"/>
  <c r="J36" i="14"/>
  <c r="J35" i="14" s="1"/>
  <c r="B36" i="14"/>
  <c r="B34" i="14" s="1"/>
  <c r="B35" i="14"/>
  <c r="J34" i="14"/>
  <c r="J28" i="14"/>
  <c r="J27" i="14" s="1"/>
  <c r="J29" i="14" s="1"/>
  <c r="G28" i="14"/>
  <c r="G27" i="14" s="1"/>
  <c r="D28" i="14"/>
  <c r="C28" i="14"/>
  <c r="B28" i="14"/>
  <c r="B29" i="14" s="1"/>
  <c r="H27" i="14"/>
  <c r="B27" i="14"/>
  <c r="B25" i="14" s="1"/>
  <c r="I26" i="14"/>
  <c r="J25" i="14"/>
  <c r="J32" i="14" s="1"/>
  <c r="I24" i="14"/>
  <c r="B19" i="14"/>
  <c r="B21" i="14" s="1"/>
  <c r="J15" i="14"/>
  <c r="J22" i="14" s="1"/>
  <c r="J18" i="14" s="1"/>
  <c r="J17" i="14" s="1"/>
  <c r="J19" i="14" s="1"/>
  <c r="H15" i="14"/>
  <c r="G15" i="14"/>
  <c r="F15" i="14"/>
  <c r="F22" i="14" s="1"/>
  <c r="E15" i="14"/>
  <c r="D15" i="14"/>
  <c r="B15" i="14"/>
  <c r="J10" i="14"/>
  <c r="J46" i="14" s="1"/>
  <c r="B10" i="14"/>
  <c r="B9" i="14" s="1"/>
  <c r="D8" i="14"/>
  <c r="J6" i="14"/>
  <c r="I6" i="14"/>
  <c r="H5" i="14"/>
  <c r="G5" i="14"/>
  <c r="G12" i="14" s="1"/>
  <c r="J4" i="14"/>
  <c r="C8" i="14"/>
  <c r="E49" i="14" l="1"/>
  <c r="D31" i="14"/>
  <c r="F49" i="14"/>
  <c r="I44" i="14"/>
  <c r="I28" i="14"/>
  <c r="E31" i="14"/>
  <c r="I32" i="14"/>
  <c r="G31" i="14"/>
  <c r="H49" i="14"/>
  <c r="D49" i="14"/>
  <c r="C15" i="14"/>
  <c r="C31" i="14"/>
  <c r="F31" i="14"/>
  <c r="J34" i="18"/>
  <c r="J35" i="18"/>
  <c r="I34" i="18"/>
  <c r="C33" i="18"/>
  <c r="C34" i="18" s="1"/>
  <c r="G49" i="14"/>
  <c r="C44" i="14"/>
  <c r="C49" i="14" s="1"/>
  <c r="I25" i="14"/>
  <c r="I23" i="14" s="1"/>
  <c r="D27" i="14"/>
  <c r="H22" i="14"/>
  <c r="J37" i="14"/>
  <c r="J38" i="14" s="1"/>
  <c r="I10" i="14"/>
  <c r="I46" i="14" s="1"/>
  <c r="J31" i="14"/>
  <c r="C27" i="14"/>
  <c r="C29" i="14" s="1"/>
  <c r="G29" i="14"/>
  <c r="B7" i="14"/>
  <c r="B4" i="14" s="1"/>
  <c r="B11" i="14"/>
  <c r="B47" i="14" s="1"/>
  <c r="G48" i="14"/>
  <c r="B46" i="14"/>
  <c r="J5" i="14"/>
  <c r="J12" i="14" s="1"/>
  <c r="J44" i="14"/>
  <c r="J49" i="14" s="1"/>
  <c r="H29" i="14"/>
  <c r="G8" i="14"/>
  <c r="G7" i="14" s="1"/>
  <c r="G9" i="14" s="1"/>
  <c r="G11" i="14" s="1"/>
  <c r="B17" i="14"/>
  <c r="B18" i="14" s="1"/>
  <c r="B22" i="14" s="1"/>
  <c r="B44" i="14"/>
  <c r="F7" i="14"/>
  <c r="F9" i="14" s="1"/>
  <c r="F11" i="14" s="1"/>
  <c r="E48" i="14"/>
  <c r="E8" i="14"/>
  <c r="E7" i="14" s="1"/>
  <c r="E9" i="14" s="1"/>
  <c r="E11" i="14" s="1"/>
  <c r="E22" i="14"/>
  <c r="E29" i="14"/>
  <c r="I40" i="14"/>
  <c r="D42" i="14"/>
  <c r="I5" i="14"/>
  <c r="E12" i="14"/>
  <c r="I15" i="14"/>
  <c r="I13" i="14" s="1"/>
  <c r="G22" i="14"/>
  <c r="E17" i="14"/>
  <c r="E19" i="14" s="1"/>
  <c r="E21" i="14" s="1"/>
  <c r="J43" i="14"/>
  <c r="J48" i="14" s="1"/>
  <c r="F17" i="14"/>
  <c r="F19" i="14" s="1"/>
  <c r="F21" i="14" s="1"/>
  <c r="H48" i="14"/>
  <c r="H12" i="14"/>
  <c r="C7" i="14"/>
  <c r="C12" i="14"/>
  <c r="I4" i="14"/>
  <c r="D7" i="14"/>
  <c r="F12" i="14"/>
  <c r="D22" i="14"/>
  <c r="D17" i="14"/>
  <c r="H17" i="14"/>
  <c r="H19" i="14" s="1"/>
  <c r="H21" i="14" s="1"/>
  <c r="F48" i="14"/>
  <c r="J11" i="14"/>
  <c r="D52" i="14" l="1"/>
  <c r="D53" i="14" s="1"/>
  <c r="D55" i="14"/>
  <c r="D56" i="14" s="1"/>
  <c r="G52" i="14"/>
  <c r="G53" i="14" s="1"/>
  <c r="G55" i="14"/>
  <c r="G56" i="14" s="1"/>
  <c r="F52" i="14"/>
  <c r="F53" i="14" s="1"/>
  <c r="F55" i="14"/>
  <c r="F56" i="14" s="1"/>
  <c r="H52" i="14"/>
  <c r="H53" i="14" s="1"/>
  <c r="H55" i="14"/>
  <c r="H56" i="14" s="1"/>
  <c r="E52" i="14"/>
  <c r="E53" i="14" s="1"/>
  <c r="E55" i="14"/>
  <c r="E56" i="14" s="1"/>
  <c r="C61" i="14"/>
  <c r="F61" i="14"/>
  <c r="G61" i="14"/>
  <c r="D61" i="14"/>
  <c r="H61" i="14"/>
  <c r="E61" i="14"/>
  <c r="I31" i="14"/>
  <c r="J50" i="14"/>
  <c r="B49" i="14"/>
  <c r="F47" i="14"/>
  <c r="I49" i="14"/>
  <c r="E47" i="14"/>
  <c r="D29" i="14"/>
  <c r="I29" i="14" s="1"/>
  <c r="I27" i="14"/>
  <c r="G45" i="14"/>
  <c r="I12" i="14"/>
  <c r="I8" i="14"/>
  <c r="B8" i="14"/>
  <c r="B12" i="14" s="1"/>
  <c r="B43" i="14"/>
  <c r="B48" i="14" s="1"/>
  <c r="C9" i="14"/>
  <c r="C22" i="14"/>
  <c r="I22" i="14" s="1"/>
  <c r="I14" i="14"/>
  <c r="D19" i="14"/>
  <c r="H45" i="14"/>
  <c r="H7" i="14"/>
  <c r="H9" i="14" s="1"/>
  <c r="H11" i="14" s="1"/>
  <c r="H47" i="14" s="1"/>
  <c r="G17" i="14"/>
  <c r="G19" i="14" s="1"/>
  <c r="G21" i="14" s="1"/>
  <c r="G47" i="14" s="1"/>
  <c r="I42" i="14"/>
  <c r="D9" i="14"/>
  <c r="C48" i="14"/>
  <c r="J8" i="14"/>
  <c r="J47" i="14"/>
  <c r="B38" i="14"/>
  <c r="B37" i="14"/>
  <c r="D48" i="14"/>
  <c r="E45" i="14"/>
  <c r="D45" i="14"/>
  <c r="I35" i="1"/>
  <c r="I43" i="14" l="1"/>
  <c r="I48" i="14" s="1"/>
  <c r="B45" i="14"/>
  <c r="B50" i="14" s="1"/>
  <c r="G50" i="14"/>
  <c r="E50" i="14"/>
  <c r="D11" i="14"/>
  <c r="I18" i="14"/>
  <c r="C45" i="14"/>
  <c r="C11" i="14"/>
  <c r="I9" i="14"/>
  <c r="H50" i="14"/>
  <c r="I7" i="14"/>
  <c r="D21" i="14"/>
  <c r="J45" i="14"/>
  <c r="J7" i="14"/>
  <c r="J9" i="14" s="1"/>
  <c r="C17" i="14"/>
  <c r="C32" i="1"/>
  <c r="C31" i="1"/>
  <c r="I15" i="1"/>
  <c r="I22" i="1" s="1"/>
  <c r="C22" i="1" s="1"/>
  <c r="J30" i="1"/>
  <c r="D47" i="14" l="1"/>
  <c r="C19" i="14"/>
  <c r="I17" i="14"/>
  <c r="I11" i="14"/>
  <c r="C30" i="1"/>
  <c r="J31" i="1"/>
  <c r="J35" i="1" s="1"/>
  <c r="I7" i="1"/>
  <c r="C15" i="1"/>
  <c r="J23" i="1"/>
  <c r="C23" i="1" s="1"/>
  <c r="C21" i="14" l="1"/>
  <c r="C47" i="14" s="1"/>
  <c r="I19" i="14"/>
  <c r="D50" i="14"/>
  <c r="J34" i="1"/>
  <c r="C7" i="1"/>
  <c r="I4" i="1"/>
  <c r="C4" i="1" s="1"/>
  <c r="I21" i="14" l="1"/>
  <c r="I47" i="14" s="1"/>
  <c r="C50" i="14"/>
  <c r="C33" i="1"/>
  <c r="C34" i="1" s="1"/>
  <c r="I34" i="1"/>
  <c r="F36" i="14" l="1"/>
  <c r="I36" i="14" s="1"/>
  <c r="F37" i="14" l="1"/>
  <c r="F38" i="14" l="1"/>
  <c r="I38" i="14" s="1"/>
  <c r="I50" i="14" s="1"/>
  <c r="I37" i="14"/>
  <c r="I45" i="14" s="1"/>
  <c r="F45" i="14"/>
  <c r="F50" i="14" s="1"/>
</calcChain>
</file>

<file path=xl/sharedStrings.xml><?xml version="1.0" encoding="utf-8"?>
<sst xmlns="http://schemas.openxmlformats.org/spreadsheetml/2006/main" count="366" uniqueCount="169">
  <si>
    <t>Наименование показателя</t>
  </si>
  <si>
    <t>Прием электрической энергии в сеть, 
тыс. кВт·ч</t>
  </si>
  <si>
    <t>В том числе:</t>
  </si>
  <si>
    <t>из единой национальной (общероссийской) электрической сети (далее - ЕНЭС), 
тыс. кВт·ч</t>
  </si>
  <si>
    <t>из сетей смежных сетевых организаций,
тыс. кВт·ч</t>
  </si>
  <si>
    <t>из сетей производителей электрической
энергии, тыс. кВт·ч</t>
  </si>
  <si>
    <t>от блок-станций, тыс. кВт·ч</t>
  </si>
  <si>
    <t>Отдача электрической энергии из сетей,
тыс. кВт·ч</t>
  </si>
  <si>
    <t>в ЕНЭС, тыс. кВт·ч</t>
  </si>
  <si>
    <t>в сети смежных сетевых организаций,
тыс. кВт·ч</t>
  </si>
  <si>
    <t>в сети производителей электрической
энергии, тыс. кВт·ч</t>
  </si>
  <si>
    <t>Прием электрической энергии из сети смежного напряжения, тыс. кВт·ч</t>
  </si>
  <si>
    <t>из сетей 500 кВ, тыс. кВт·ч</t>
  </si>
  <si>
    <t>из сетей 330 кВ, тыс. кВт·ч</t>
  </si>
  <si>
    <t>из сетей 220 кВ, тыс. кВт·ч</t>
  </si>
  <si>
    <t>из сетей 110 кВ, тыс. кВт·ч</t>
  </si>
  <si>
    <t>из сетей 27,5 - 60 кВ, тыс. кВт·ч</t>
  </si>
  <si>
    <t>из сетей 1 - 20 кВ, тыс. кВт·ч</t>
  </si>
  <si>
    <t>Отдача электрической энергии в сети
смежного напряжения, тыс. кВт·ч</t>
  </si>
  <si>
    <t>в сеть 330 кВ, тыс. кВт·ч</t>
  </si>
  <si>
    <t>в сеть 220 кВ, тыс. кВт·ч</t>
  </si>
  <si>
    <t>в сеть 110 кВ, тыс. кВт·ч</t>
  </si>
  <si>
    <t>в сеть 27,5 - 60 кВ, тыс. кВт·ч</t>
  </si>
  <si>
    <t>в сеть 1 - 20 кВ, тыс. кВт·ч</t>
  </si>
  <si>
    <t>в сеть 0,4 кВ, тыс. кВт·ч</t>
  </si>
  <si>
    <t>Отпуск электрической энергии в сеть, 
тыс. кВт·ч</t>
  </si>
  <si>
    <t>Объем переданной (потребленной)
электрической энергии, тыс. кВт·ч</t>
  </si>
  <si>
    <t>Фактические (отчетные) потери электрической энергии в сети ТСО, 
тыс. кВт·ч</t>
  </si>
  <si>
    <t>Относительные фактические (отчетные) потери электрической энергии, в процентах от отпуска электрической энергии в сеть ТСО, %</t>
  </si>
  <si>
    <t>Технологические потери электрической энергии, тыс. кВт·ч</t>
  </si>
  <si>
    <t>Технологические потери электрической энергии в процентах от отпуска электрической энергии в сеть, %</t>
  </si>
  <si>
    <t>Всего</t>
  </si>
  <si>
    <t>500 кВ</t>
  </si>
  <si>
    <t>Структура баланса ООО "Коммунальная сетевая компвания" за 1 полугодие 2015 г.</t>
  </si>
  <si>
    <t>330 кВ</t>
  </si>
  <si>
    <t>220 кВ</t>
  </si>
  <si>
    <t>150-110 кВ</t>
  </si>
  <si>
    <t>27,5-60 кВ</t>
  </si>
  <si>
    <t>1-20 кВ</t>
  </si>
  <si>
    <t>0,4 кВ</t>
  </si>
  <si>
    <t>1.1.</t>
  </si>
  <si>
    <t>1.2.</t>
  </si>
  <si>
    <t>1.3.</t>
  </si>
  <si>
    <t>1.4.</t>
  </si>
  <si>
    <t>2.</t>
  </si>
  <si>
    <t>2.2.</t>
  </si>
  <si>
    <t>2.3.</t>
  </si>
  <si>
    <t>3.1.</t>
  </si>
  <si>
    <t>2.1.</t>
  </si>
  <si>
    <t>3.2.</t>
  </si>
  <si>
    <t>3.3.</t>
  </si>
  <si>
    <t>3.4.</t>
  </si>
  <si>
    <t>3.5.</t>
  </si>
  <si>
    <t>3.6.</t>
  </si>
  <si>
    <t>4.1.</t>
  </si>
  <si>
    <t>4.2.</t>
  </si>
  <si>
    <t>4.3.</t>
  </si>
  <si>
    <t>4.4.</t>
  </si>
  <si>
    <t>4.5.</t>
  </si>
  <si>
    <t>4.6.</t>
  </si>
  <si>
    <t>5.</t>
  </si>
  <si>
    <t>6.</t>
  </si>
  <si>
    <t>7.</t>
  </si>
  <si>
    <t>7.1.</t>
  </si>
  <si>
    <t>8.</t>
  </si>
  <si>
    <t>8.1.</t>
  </si>
  <si>
    <t>Баланс подготовил Анохин А.В. Тел.2621320</t>
  </si>
  <si>
    <t>2015 г. план. кВТ.час.</t>
  </si>
  <si>
    <t>янв</t>
  </si>
  <si>
    <t>февр</t>
  </si>
  <si>
    <t>март</t>
  </si>
  <si>
    <t>апр</t>
  </si>
  <si>
    <t>май</t>
  </si>
  <si>
    <t>июнь</t>
  </si>
  <si>
    <t>с февраля по июнь факт</t>
  </si>
  <si>
    <t>Поступление в сети КСК СН-2 из сетей МРСК ВН</t>
  </si>
  <si>
    <t>Полезный отпуск всего</t>
  </si>
  <si>
    <t>Полезный отпуск потребителям из сетей СН-2  КСК</t>
  </si>
  <si>
    <t xml:space="preserve">Передача в сети НН КСК </t>
  </si>
  <si>
    <t>Потери в сети СН-2 КСК</t>
  </si>
  <si>
    <t>Поступление в сети НН КСК  из сетей СН-2 КСК</t>
  </si>
  <si>
    <t>Полезный отпуск потребителям из сетей НН  КСК</t>
  </si>
  <si>
    <t>Потери в сети НН  КСК</t>
  </si>
  <si>
    <t xml:space="preserve">Всего потери </t>
  </si>
  <si>
    <t>Потери всего</t>
  </si>
  <si>
    <t>Поступление в сети НН  из сетей СН-2 КСК</t>
  </si>
  <si>
    <t>ГОТХ от Артемовской</t>
  </si>
  <si>
    <t>Поступление в сеть СН-2 из сети СН-2</t>
  </si>
  <si>
    <t>Полезный отпуск СН-2</t>
  </si>
  <si>
    <t>потери</t>
  </si>
  <si>
    <t>Потери в сети НН</t>
  </si>
  <si>
    <t>Поступление в сеть всего</t>
  </si>
  <si>
    <t>Всего потери</t>
  </si>
  <si>
    <t xml:space="preserve"> 1 пол. факт 15</t>
  </si>
  <si>
    <t>Полезныйотпуск всего</t>
  </si>
  <si>
    <t>Структура баланса мощности ООО "Коммунальная сетевая компвания" за 1 полугодие 2015 г.</t>
  </si>
  <si>
    <t>Тм=2620</t>
  </si>
  <si>
    <t>мощн.заданная по постан.№458 от 11.05.15 г.</t>
  </si>
  <si>
    <t>Поступление мощности в сеть всего, 
тыс. кВт</t>
  </si>
  <si>
    <t>из сетей смежных сетевых организаций,
тыс. кВт</t>
  </si>
  <si>
    <t>из сетей производителей электрической
энергии, тыс. кВт</t>
  </si>
  <si>
    <t>из единой национальной (общероссийской) электрической сети (далее - ЕНЭС), 
тыс. кВт</t>
  </si>
  <si>
    <t>от блок-станций, тыс. кВт</t>
  </si>
  <si>
    <t>в ЕНЭС, тыс. кВт</t>
  </si>
  <si>
    <t>в сети смежных сетевых организаций,
тыс. кВт</t>
  </si>
  <si>
    <t>в сети производителей электрической
энергии, тыс. кВт</t>
  </si>
  <si>
    <t>Прием электрической энергии из сети смежного напряжения, тыс. кВт</t>
  </si>
  <si>
    <t>из сетей 500 кВ, тыс. кВт</t>
  </si>
  <si>
    <t>из сетей 330 кВ, тыс. кВт</t>
  </si>
  <si>
    <t>из сетей 220 кВ, тыс. кВт</t>
  </si>
  <si>
    <t>из сетей 110 кВ, тыс. кВт</t>
  </si>
  <si>
    <t>из сетей 27,5 - 60 кВ, тыс. кВт</t>
  </si>
  <si>
    <t>Отдача электрической энергии в сети
смежного напряжения, тыс. кВт</t>
  </si>
  <si>
    <t>в сеть 330 кВ, тыс. кВт</t>
  </si>
  <si>
    <t>в сеть 110 кВ, тыс. кВт</t>
  </si>
  <si>
    <t>в сеть 27,5 - 60 кВ, тыс. кВт</t>
  </si>
  <si>
    <t>в сеть 1 - 20 кВ, тыс. кВч</t>
  </si>
  <si>
    <t>в сеть 0,4 кВ, тыс. кВт</t>
  </si>
  <si>
    <t>Отпуск электрической энергии в сеть, 
тыс. кВт</t>
  </si>
  <si>
    <t>Объем переданной (потребленной)
электрической энергии, тыс. кВт</t>
  </si>
  <si>
    <t>Фактические (отчетные) потери электрической энергии в сети ТСО, 
тыс. кВт</t>
  </si>
  <si>
    <t>Технологические потери электрической энергии, тыс. кВт</t>
  </si>
  <si>
    <t xml:space="preserve">ПС "Спутник" (Микрорайон Водный мир и ЮГ)  </t>
  </si>
  <si>
    <t>ПС "Мещерская" Микрорайон бурнаковский</t>
  </si>
  <si>
    <t>ПС "Старт" Микрорайон Верхние печеры</t>
  </si>
  <si>
    <t xml:space="preserve">Потери в  сети НН, относимые на КСК  </t>
  </si>
  <si>
    <t>Передача в сети СН-2, НН (бесхоз и Зефс -Энерго)</t>
  </si>
  <si>
    <t>Полезный отпуск потр-м из сетей НН  (Зефс-Энерго)</t>
  </si>
  <si>
    <t>Из сетей НЭСК (Промзона -аренда от Элемента)</t>
  </si>
  <si>
    <t>Итого Поступление в сети  СН-2 КСК из сети ВН</t>
  </si>
  <si>
    <t>Полезный отпуск из сети СН-2 КСК</t>
  </si>
  <si>
    <t>Потери в сетях СН-2 КСК</t>
  </si>
  <si>
    <t>Полезный отпуск из сети НН  КСК + Печеры от Зефс</t>
  </si>
  <si>
    <t>Мощн. факт по летнему реж-му дню кВт</t>
  </si>
  <si>
    <t>июль</t>
  </si>
  <si>
    <t>август</t>
  </si>
  <si>
    <t>сентябрь</t>
  </si>
  <si>
    <t>Заявлено на 16 г. в МРСК поступление в сеть всего</t>
  </si>
  <si>
    <t xml:space="preserve">октябрь </t>
  </si>
  <si>
    <t>ноябрь</t>
  </si>
  <si>
    <t>декабрь</t>
  </si>
  <si>
    <t xml:space="preserve">% потерь </t>
  </si>
  <si>
    <t xml:space="preserve">Заявлено в МРСК на 16 г. передача </t>
  </si>
  <si>
    <t>План по передаче в тарифе 15 г.</t>
  </si>
  <si>
    <t>Отклонение факта 15 г. от плана 15 г.</t>
  </si>
  <si>
    <t>План 16 г. заявленый в  тарифах от 01.05.15 г.</t>
  </si>
  <si>
    <t>Заявлено на 16 г. в МРСК всего потери</t>
  </si>
  <si>
    <t>рост полезного отпуска в дог. МРСК    16 г./к 15 г.</t>
  </si>
  <si>
    <t>Ганза ТЦ среднемесячно</t>
  </si>
  <si>
    <t>Крым среднемесячно</t>
  </si>
  <si>
    <t>Отклонение плана 16 г. в тарифах от факта 15 г.</t>
  </si>
  <si>
    <t>Новые дома бурнаковка и юг</t>
  </si>
  <si>
    <t>в том числе рост обусловлен: / доля к марту</t>
  </si>
  <si>
    <t>Всего передача потребителям факт 2015 .</t>
  </si>
  <si>
    <t xml:space="preserve"> </t>
  </si>
  <si>
    <t>год с февр по декабрь.</t>
  </si>
  <si>
    <t>Относительные фактические (отчетные) потери электрической мощности, в процентах от отпуска  в сеть ТСО, %</t>
  </si>
  <si>
    <t>Фактические (отчетные) потери электрической мощности в сети ТСО, 
тыс. кВт</t>
  </si>
  <si>
    <t>Технологические потери электрической мощности, тыс. кВт</t>
  </si>
  <si>
    <t>Технологические потери электрической мощности в  процентах от отпуска в сеть, %</t>
  </si>
  <si>
    <t>Баланс подготовил: Косолюкина О.Н. Тел.2621320</t>
  </si>
  <si>
    <t>Тм год.= 5030 час</t>
  </si>
  <si>
    <t>Структура баланса мощности ООО "Коммунальная сетевая компвания" за период                                         с февраля по декабрь  2015 г.</t>
  </si>
  <si>
    <t xml:space="preserve"> тел. 2621320</t>
  </si>
  <si>
    <t>Тм 11 мес.= 4611 час</t>
  </si>
  <si>
    <t>Структура баланса ООО "Коммунальная сетевая компвания" за  период с февраля по декабрь  2015 г.</t>
  </si>
  <si>
    <t>Баланс подготовил:  Косолюкина О.Н. тел.2621320</t>
  </si>
  <si>
    <t>Объем переданной (потребленной)
мощности, тыс. кВт</t>
  </si>
  <si>
    <t>Расчет нормативной величины потерь выполнен в соответствии с " Нормативами потерь электрической энергии при ее передаче по электрическим сетям территориальных сетевых организаций",                                                                                                утвержденных Приказом Минэнерго России от 30.09.2014 г. №674.  Нормативная величина потерь учтена в тарифе, утвержденном на 2015 год на 11 месяцев с февраля по декабрь. Решение РСТ НО №5/2 от 30.01.15г.(без установления долгосрочных параметров регулирования)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</si>
</sst>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i/>
      <sz val="11"/>
      <color rgb="FF7030A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distributed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3" fillId="0" borderId="1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Fill="1" applyBorder="1"/>
    <xf numFmtId="0" fontId="0" fillId="0" borderId="8" xfId="0" applyBorder="1"/>
    <xf numFmtId="0" fontId="3" fillId="0" borderId="14" xfId="0" applyFont="1" applyFill="1" applyBorder="1"/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distributed" wrapText="1"/>
    </xf>
    <xf numFmtId="2" fontId="3" fillId="0" borderId="1" xfId="0" applyNumberFormat="1" applyFont="1" applyFill="1" applyBorder="1"/>
    <xf numFmtId="0" fontId="0" fillId="0" borderId="0" xfId="0" applyFill="1" applyBorder="1"/>
    <xf numFmtId="0" fontId="0" fillId="0" borderId="1" xfId="0" applyBorder="1"/>
    <xf numFmtId="2" fontId="0" fillId="0" borderId="1" xfId="0" applyNumberFormat="1" applyBorder="1"/>
    <xf numFmtId="2" fontId="0" fillId="0" borderId="17" xfId="0" applyNumberFormat="1" applyBorder="1"/>
    <xf numFmtId="0" fontId="4" fillId="0" borderId="6" xfId="0" applyFont="1" applyBorder="1"/>
    <xf numFmtId="0" fontId="0" fillId="0" borderId="2" xfId="0" applyBorder="1"/>
    <xf numFmtId="0" fontId="0" fillId="0" borderId="26" xfId="0" applyBorder="1"/>
    <xf numFmtId="2" fontId="0" fillId="0" borderId="15" xfId="0" applyNumberFormat="1" applyBorder="1"/>
    <xf numFmtId="2" fontId="4" fillId="0" borderId="7" xfId="0" applyNumberFormat="1" applyFont="1" applyFill="1" applyBorder="1"/>
    <xf numFmtId="2" fontId="4" fillId="0" borderId="17" xfId="0" applyNumberFormat="1" applyFont="1" applyFill="1" applyBorder="1"/>
    <xf numFmtId="2" fontId="0" fillId="0" borderId="1" xfId="0" applyNumberFormat="1" applyFill="1" applyBorder="1"/>
    <xf numFmtId="2" fontId="0" fillId="0" borderId="7" xfId="0" applyNumberFormat="1" applyFill="1" applyBorder="1"/>
    <xf numFmtId="2" fontId="0" fillId="0" borderId="17" xfId="0" applyNumberFormat="1" applyFill="1" applyBorder="1"/>
    <xf numFmtId="2" fontId="6" fillId="0" borderId="1" xfId="0" applyNumberFormat="1" applyFont="1" applyFill="1" applyBorder="1"/>
    <xf numFmtId="0" fontId="0" fillId="0" borderId="27" xfId="0" applyBorder="1"/>
    <xf numFmtId="2" fontId="4" fillId="0" borderId="29" xfId="0" applyNumberFormat="1" applyFont="1" applyFill="1" applyBorder="1"/>
    <xf numFmtId="2" fontId="4" fillId="0" borderId="19" xfId="0" applyNumberFormat="1" applyFont="1" applyFill="1" applyBorder="1"/>
    <xf numFmtId="2" fontId="0" fillId="0" borderId="22" xfId="0" applyNumberFormat="1" applyFill="1" applyBorder="1"/>
    <xf numFmtId="0" fontId="4" fillId="0" borderId="30" xfId="0" applyFont="1" applyFill="1" applyBorder="1"/>
    <xf numFmtId="2" fontId="0" fillId="0" borderId="32" xfId="0" applyNumberFormat="1" applyFill="1" applyBorder="1"/>
    <xf numFmtId="164" fontId="0" fillId="0" borderId="33" xfId="0" applyNumberFormat="1" applyFill="1" applyBorder="1"/>
    <xf numFmtId="164" fontId="0" fillId="0" borderId="31" xfId="0" applyNumberFormat="1" applyFill="1" applyBorder="1"/>
    <xf numFmtId="2" fontId="0" fillId="0" borderId="2" xfId="0" applyNumberFormat="1" applyFill="1" applyBorder="1"/>
    <xf numFmtId="2" fontId="0" fillId="0" borderId="15" xfId="0" applyNumberFormat="1" applyFill="1" applyBorder="1"/>
    <xf numFmtId="2" fontId="0" fillId="2" borderId="1" xfId="0" applyNumberFormat="1" applyFill="1" applyBorder="1"/>
    <xf numFmtId="2" fontId="0" fillId="0" borderId="29" xfId="0" applyNumberFormat="1" applyFill="1" applyBorder="1"/>
    <xf numFmtId="2" fontId="0" fillId="0" borderId="19" xfId="0" applyNumberFormat="1" applyFill="1" applyBorder="1"/>
    <xf numFmtId="2" fontId="0" fillId="2" borderId="22" xfId="0" applyNumberFormat="1" applyFill="1" applyBorder="1"/>
    <xf numFmtId="2" fontId="0" fillId="0" borderId="33" xfId="0" applyNumberFormat="1" applyFill="1" applyBorder="1"/>
    <xf numFmtId="2" fontId="0" fillId="3" borderId="1" xfId="0" applyNumberFormat="1" applyFill="1" applyBorder="1"/>
    <xf numFmtId="2" fontId="6" fillId="0" borderId="17" xfId="0" applyNumberFormat="1" applyFont="1" applyFill="1" applyBorder="1"/>
    <xf numFmtId="2" fontId="5" fillId="0" borderId="1" xfId="0" applyNumberFormat="1" applyFont="1" applyFill="1" applyBorder="1"/>
    <xf numFmtId="2" fontId="5" fillId="0" borderId="28" xfId="0" applyNumberFormat="1" applyFont="1" applyFill="1" applyBorder="1"/>
    <xf numFmtId="2" fontId="0" fillId="2" borderId="17" xfId="0" applyNumberFormat="1" applyFill="1" applyBorder="1"/>
    <xf numFmtId="2" fontId="0" fillId="0" borderId="32" xfId="0" applyNumberFormat="1" applyBorder="1"/>
    <xf numFmtId="2" fontId="0" fillId="0" borderId="33" xfId="0" applyNumberFormat="1" applyBorder="1"/>
    <xf numFmtId="2" fontId="0" fillId="0" borderId="2" xfId="0" applyNumberFormat="1" applyBorder="1"/>
    <xf numFmtId="0" fontId="0" fillId="0" borderId="8" xfId="0" applyFill="1" applyBorder="1"/>
    <xf numFmtId="2" fontId="0" fillId="0" borderId="7" xfId="0" applyNumberFormat="1" applyBorder="1"/>
    <xf numFmtId="2" fontId="6" fillId="3" borderId="17" xfId="0" applyNumberFormat="1" applyFont="1" applyFill="1" applyBorder="1"/>
    <xf numFmtId="0" fontId="0" fillId="0" borderId="27" xfId="0" applyFill="1" applyBorder="1"/>
    <xf numFmtId="2" fontId="0" fillId="0" borderId="29" xfId="0" applyNumberFormat="1" applyBorder="1"/>
    <xf numFmtId="2" fontId="0" fillId="0" borderId="19" xfId="0" applyNumberFormat="1" applyBorder="1"/>
    <xf numFmtId="2" fontId="6" fillId="3" borderId="1" xfId="0" applyNumberFormat="1" applyFont="1" applyFill="1" applyBorder="1"/>
    <xf numFmtId="0" fontId="4" fillId="0" borderId="30" xfId="0" applyFont="1" applyBorder="1"/>
    <xf numFmtId="0" fontId="4" fillId="0" borderId="8" xfId="0" applyFont="1" applyFill="1" applyBorder="1"/>
    <xf numFmtId="2" fontId="0" fillId="3" borderId="7" xfId="0" applyNumberFormat="1" applyFill="1" applyBorder="1"/>
    <xf numFmtId="0" fontId="4" fillId="0" borderId="8" xfId="0" applyFont="1" applyBorder="1"/>
    <xf numFmtId="0" fontId="4" fillId="0" borderId="27" xfId="0" applyFont="1" applyBorder="1"/>
    <xf numFmtId="0" fontId="0" fillId="0" borderId="22" xfId="0" applyBorder="1"/>
    <xf numFmtId="0" fontId="0" fillId="3" borderId="8" xfId="0" applyFill="1" applyBorder="1"/>
    <xf numFmtId="2" fontId="0" fillId="3" borderId="17" xfId="0" applyNumberFormat="1" applyFill="1" applyBorder="1"/>
    <xf numFmtId="2" fontId="6" fillId="0" borderId="28" xfId="0" applyNumberFormat="1" applyFont="1" applyFill="1" applyBorder="1"/>
    <xf numFmtId="0" fontId="6" fillId="3" borderId="8" xfId="0" applyFont="1" applyFill="1" applyBorder="1" applyAlignment="1">
      <alignment horizontal="left" vertical="distributed"/>
    </xf>
    <xf numFmtId="2" fontId="5" fillId="3" borderId="1" xfId="0" applyNumberFormat="1" applyFont="1" applyFill="1" applyBorder="1"/>
    <xf numFmtId="0" fontId="6" fillId="0" borderId="8" xfId="0" applyFont="1" applyBorder="1"/>
    <xf numFmtId="0" fontId="6" fillId="0" borderId="27" xfId="0" applyFont="1" applyBorder="1"/>
    <xf numFmtId="2" fontId="6" fillId="0" borderId="22" xfId="0" applyNumberFormat="1" applyFont="1" applyFill="1" applyBorder="1"/>
    <xf numFmtId="2" fontId="0" fillId="0" borderId="34" xfId="0" applyNumberFormat="1" applyFill="1" applyBorder="1"/>
    <xf numFmtId="2" fontId="0" fillId="2" borderId="34" xfId="0" applyNumberFormat="1" applyFill="1" applyBorder="1"/>
    <xf numFmtId="2" fontId="0" fillId="0" borderId="22" xfId="0" applyNumberFormat="1" applyBorder="1"/>
    <xf numFmtId="0" fontId="0" fillId="0" borderId="17" xfId="0" applyBorder="1"/>
    <xf numFmtId="0" fontId="4" fillId="0" borderId="1" xfId="0" applyFont="1" applyBorder="1"/>
    <xf numFmtId="2" fontId="4" fillId="0" borderId="1" xfId="0" applyNumberFormat="1" applyFont="1" applyBorder="1"/>
    <xf numFmtId="2" fontId="4" fillId="0" borderId="17" xfId="0" applyNumberFormat="1" applyFont="1" applyBorder="1"/>
    <xf numFmtId="2" fontId="7" fillId="0" borderId="1" xfId="0" applyNumberFormat="1" applyFont="1" applyBorder="1"/>
    <xf numFmtId="2" fontId="7" fillId="0" borderId="17" xfId="0" applyNumberFormat="1" applyFont="1" applyBorder="1" applyAlignment="1">
      <alignment horizontal="center" wrapText="1"/>
    </xf>
    <xf numFmtId="0" fontId="4" fillId="0" borderId="36" xfId="0" applyFont="1" applyBorder="1"/>
    <xf numFmtId="0" fontId="0" fillId="0" borderId="37" xfId="0" applyBorder="1"/>
    <xf numFmtId="2" fontId="0" fillId="0" borderId="37" xfId="0" applyNumberFormat="1" applyBorder="1"/>
    <xf numFmtId="164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Fill="1" applyBorder="1"/>
    <xf numFmtId="1" fontId="0" fillId="2" borderId="0" xfId="0" applyNumberFormat="1" applyFill="1" applyBorder="1"/>
    <xf numFmtId="2" fontId="0" fillId="5" borderId="17" xfId="0" applyNumberFormat="1" applyFill="1" applyBorder="1"/>
    <xf numFmtId="0" fontId="0" fillId="0" borderId="34" xfId="0" applyBorder="1"/>
    <xf numFmtId="0" fontId="0" fillId="0" borderId="15" xfId="0" applyBorder="1"/>
    <xf numFmtId="2" fontId="0" fillId="0" borderId="34" xfId="0" applyNumberFormat="1" applyBorder="1"/>
    <xf numFmtId="2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6" borderId="1" xfId="0" applyNumberFormat="1" applyFill="1" applyBorder="1"/>
    <xf numFmtId="0" fontId="0" fillId="2" borderId="17" xfId="0" applyFill="1" applyBorder="1"/>
    <xf numFmtId="0" fontId="0" fillId="2" borderId="1" xfId="0" applyFill="1" applyBorder="1"/>
    <xf numFmtId="2" fontId="0" fillId="4" borderId="1" xfId="0" applyNumberFormat="1" applyFill="1" applyBorder="1"/>
    <xf numFmtId="0" fontId="0" fillId="4" borderId="1" xfId="0" applyFill="1" applyBorder="1"/>
    <xf numFmtId="2" fontId="4" fillId="4" borderId="2" xfId="0" applyNumberFormat="1" applyFont="1" applyFill="1" applyBorder="1"/>
    <xf numFmtId="2" fontId="0" fillId="4" borderId="31" xfId="0" applyNumberFormat="1" applyFill="1" applyBorder="1"/>
    <xf numFmtId="2" fontId="0" fillId="4" borderId="33" xfId="0" applyNumberFormat="1" applyFill="1" applyBorder="1"/>
    <xf numFmtId="2" fontId="0" fillId="4" borderId="17" xfId="0" applyNumberFormat="1" applyFill="1" applyBorder="1"/>
    <xf numFmtId="2" fontId="0" fillId="3" borderId="28" xfId="0" applyNumberFormat="1" applyFill="1" applyBorder="1"/>
    <xf numFmtId="2" fontId="6" fillId="3" borderId="19" xfId="0" applyNumberFormat="1" applyFont="1" applyFill="1" applyBorder="1"/>
    <xf numFmtId="0" fontId="0" fillId="0" borderId="28" xfId="0" applyBorder="1"/>
    <xf numFmtId="2" fontId="0" fillId="0" borderId="28" xfId="0" applyNumberFormat="1" applyBorder="1"/>
    <xf numFmtId="2" fontId="0" fillId="4" borderId="30" xfId="0" applyNumberFormat="1" applyFill="1" applyBorder="1"/>
    <xf numFmtId="2" fontId="0" fillId="0" borderId="31" xfId="0" applyNumberFormat="1" applyBorder="1"/>
    <xf numFmtId="2" fontId="0" fillId="4" borderId="8" xfId="0" applyNumberFormat="1" applyFill="1" applyBorder="1"/>
    <xf numFmtId="0" fontId="0" fillId="0" borderId="18" xfId="0" applyBorder="1"/>
    <xf numFmtId="0" fontId="4" fillId="0" borderId="35" xfId="0" applyFont="1" applyFill="1" applyBorder="1"/>
    <xf numFmtId="0" fontId="4" fillId="0" borderId="38" xfId="0" applyFont="1" applyBorder="1"/>
    <xf numFmtId="0" fontId="0" fillId="0" borderId="20" xfId="0" applyBorder="1"/>
    <xf numFmtId="0" fontId="0" fillId="0" borderId="6" xfId="0" applyBorder="1"/>
    <xf numFmtId="0" fontId="4" fillId="0" borderId="1" xfId="0" applyFont="1" applyFill="1" applyBorder="1"/>
    <xf numFmtId="2" fontId="4" fillId="4" borderId="1" xfId="0" applyNumberFormat="1" applyFont="1" applyFill="1" applyBorder="1"/>
    <xf numFmtId="2" fontId="0" fillId="4" borderId="27" xfId="0" applyNumberFormat="1" applyFill="1" applyBorder="1"/>
    <xf numFmtId="2" fontId="0" fillId="4" borderId="28" xfId="0" applyNumberFormat="1" applyFill="1" applyBorder="1"/>
    <xf numFmtId="0" fontId="0" fillId="4" borderId="28" xfId="0" applyFill="1" applyBorder="1"/>
    <xf numFmtId="2" fontId="4" fillId="4" borderId="31" xfId="0" applyNumberFormat="1" applyFont="1" applyFill="1" applyBorder="1"/>
    <xf numFmtId="2" fontId="4" fillId="0" borderId="31" xfId="0" applyNumberFormat="1" applyFont="1" applyBorder="1"/>
    <xf numFmtId="0" fontId="4" fillId="0" borderId="0" xfId="0" applyFont="1" applyFill="1" applyBorder="1"/>
    <xf numFmtId="2" fontId="4" fillId="4" borderId="20" xfId="0" applyNumberFormat="1" applyFont="1" applyFill="1" applyBorder="1"/>
    <xf numFmtId="2" fontId="4" fillId="7" borderId="1" xfId="0" applyNumberFormat="1" applyFont="1" applyFill="1" applyBorder="1"/>
    <xf numFmtId="2" fontId="0" fillId="7" borderId="1" xfId="0" applyNumberFormat="1" applyFill="1" applyBorder="1"/>
    <xf numFmtId="0" fontId="0" fillId="7" borderId="1" xfId="0" applyFill="1" applyBorder="1"/>
    <xf numFmtId="0" fontId="4" fillId="0" borderId="2" xfId="0" applyFont="1" applyFill="1" applyBorder="1"/>
    <xf numFmtId="2" fontId="4" fillId="7" borderId="2" xfId="0" applyNumberFormat="1" applyFont="1" applyFill="1" applyBorder="1"/>
    <xf numFmtId="0" fontId="4" fillId="0" borderId="24" xfId="0" applyFont="1" applyFill="1" applyBorder="1"/>
    <xf numFmtId="2" fontId="4" fillId="4" borderId="22" xfId="0" applyNumberFormat="1" applyFont="1" applyFill="1" applyBorder="1"/>
    <xf numFmtId="0" fontId="0" fillId="4" borderId="22" xfId="0" applyFill="1" applyBorder="1"/>
    <xf numFmtId="0" fontId="0" fillId="7" borderId="8" xfId="0" applyFill="1" applyBorder="1"/>
    <xf numFmtId="2" fontId="4" fillId="0" borderId="1" xfId="0" applyNumberFormat="1" applyFont="1" applyFill="1" applyBorder="1"/>
    <xf numFmtId="2" fontId="4" fillId="0" borderId="16" xfId="0" applyNumberFormat="1" applyFont="1" applyFill="1" applyBorder="1"/>
    <xf numFmtId="2" fontId="4" fillId="0" borderId="2" xfId="0" applyNumberFormat="1" applyFont="1" applyFill="1" applyBorder="1"/>
    <xf numFmtId="0" fontId="0" fillId="0" borderId="2" xfId="0" applyFill="1" applyBorder="1"/>
    <xf numFmtId="0" fontId="4" fillId="7" borderId="7" xfId="0" applyFont="1" applyFill="1" applyBorder="1"/>
    <xf numFmtId="2" fontId="8" fillId="0" borderId="1" xfId="0" applyNumberFormat="1" applyFont="1" applyFill="1" applyBorder="1"/>
    <xf numFmtId="2" fontId="8" fillId="0" borderId="16" xfId="0" applyNumberFormat="1" applyFont="1" applyFill="1" applyBorder="1"/>
    <xf numFmtId="2" fontId="9" fillId="0" borderId="16" xfId="0" applyNumberFormat="1" applyFont="1" applyFill="1" applyBorder="1"/>
    <xf numFmtId="0" fontId="4" fillId="0" borderId="39" xfId="0" applyFont="1" applyFill="1" applyBorder="1"/>
    <xf numFmtId="0" fontId="0" fillId="0" borderId="25" xfId="0" applyBorder="1"/>
    <xf numFmtId="0" fontId="0" fillId="0" borderId="29" xfId="0" applyBorder="1"/>
    <xf numFmtId="0" fontId="4" fillId="0" borderId="1" xfId="0" applyFont="1" applyFill="1" applyBorder="1" applyAlignment="1">
      <alignment horizontal="right"/>
    </xf>
    <xf numFmtId="164" fontId="0" fillId="0" borderId="1" xfId="0" applyNumberFormat="1" applyBorder="1"/>
    <xf numFmtId="2" fontId="10" fillId="0" borderId="15" xfId="0" applyNumberFormat="1" applyFont="1" applyFill="1" applyBorder="1"/>
    <xf numFmtId="2" fontId="8" fillId="0" borderId="20" xfId="0" applyNumberFormat="1" applyFont="1" applyFill="1" applyBorder="1"/>
    <xf numFmtId="0" fontId="0" fillId="0" borderId="31" xfId="0" applyBorder="1"/>
    <xf numFmtId="0" fontId="0" fillId="0" borderId="32" xfId="0" applyBorder="1"/>
    <xf numFmtId="2" fontId="7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2" borderId="7" xfId="0" applyFill="1" applyBorder="1"/>
    <xf numFmtId="2" fontId="0" fillId="0" borderId="26" xfId="0" applyNumberFormat="1" applyBorder="1"/>
    <xf numFmtId="2" fontId="0" fillId="0" borderId="23" xfId="0" applyNumberFormat="1" applyBorder="1"/>
    <xf numFmtId="2" fontId="1" fillId="7" borderId="2" xfId="0" applyNumberFormat="1" applyFont="1" applyFill="1" applyBorder="1"/>
    <xf numFmtId="0" fontId="1" fillId="0" borderId="2" xfId="0" applyFont="1" applyBorder="1"/>
    <xf numFmtId="0" fontId="1" fillId="4" borderId="2" xfId="0" applyFont="1" applyFill="1" applyBorder="1"/>
    <xf numFmtId="1" fontId="1" fillId="7" borderId="2" xfId="0" applyNumberFormat="1" applyFont="1" applyFill="1" applyBorder="1"/>
    <xf numFmtId="2" fontId="1" fillId="7" borderId="1" xfId="0" applyNumberFormat="1" applyFont="1" applyFill="1" applyBorder="1"/>
    <xf numFmtId="0" fontId="1" fillId="7" borderId="1" xfId="0" applyFont="1" applyFill="1" applyBorder="1"/>
    <xf numFmtId="1" fontId="1" fillId="7" borderId="1" xfId="0" applyNumberFormat="1" applyFont="1" applyFill="1" applyBorder="1"/>
    <xf numFmtId="2" fontId="0" fillId="0" borderId="0" xfId="0" applyNumberFormat="1"/>
    <xf numFmtId="2" fontId="4" fillId="4" borderId="32" xfId="0" applyNumberFormat="1" applyFont="1" applyFill="1" applyBorder="1"/>
    <xf numFmtId="2" fontId="4" fillId="6" borderId="7" xfId="0" applyNumberFormat="1" applyFont="1" applyFill="1" applyBorder="1"/>
    <xf numFmtId="2" fontId="4" fillId="4" borderId="7" xfId="0" applyNumberFormat="1" applyFont="1" applyFill="1" applyBorder="1"/>
    <xf numFmtId="2" fontId="4" fillId="4" borderId="29" xfId="0" applyNumberFormat="1" applyFont="1" applyFill="1" applyBorder="1"/>
    <xf numFmtId="2" fontId="4" fillId="7" borderId="7" xfId="0" applyNumberFormat="1" applyFont="1" applyFill="1" applyBorder="1"/>
    <xf numFmtId="2" fontId="4" fillId="4" borderId="23" xfId="0" applyNumberFormat="1" applyFont="1" applyFill="1" applyBorder="1"/>
    <xf numFmtId="0" fontId="4" fillId="7" borderId="2" xfId="0" applyFont="1" applyFill="1" applyBorder="1"/>
    <xf numFmtId="2" fontId="1" fillId="4" borderId="31" xfId="0" applyNumberFormat="1" applyFont="1" applyFill="1" applyBorder="1"/>
    <xf numFmtId="2" fontId="1" fillId="4" borderId="22" xfId="0" applyNumberFormat="1" applyFont="1" applyFill="1" applyBorder="1"/>
    <xf numFmtId="2" fontId="3" fillId="0" borderId="21" xfId="0" applyNumberFormat="1" applyFont="1" applyFill="1" applyBorder="1"/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left" vertical="distributed" wrapText="1"/>
    </xf>
    <xf numFmtId="2" fontId="3" fillId="0" borderId="22" xfId="0" applyNumberFormat="1" applyFont="1" applyBorder="1"/>
    <xf numFmtId="2" fontId="3" fillId="0" borderId="22" xfId="0" applyNumberFormat="1" applyFont="1" applyFill="1" applyBorder="1"/>
    <xf numFmtId="2" fontId="3" fillId="0" borderId="23" xfId="0" applyNumberFormat="1" applyFont="1" applyFill="1" applyBorder="1"/>
    <xf numFmtId="0" fontId="0" fillId="0" borderId="1" xfId="0" applyFill="1" applyBorder="1"/>
    <xf numFmtId="2" fontId="0" fillId="4" borderId="7" xfId="0" applyNumberFormat="1" applyFill="1" applyBorder="1"/>
    <xf numFmtId="0" fontId="0" fillId="4" borderId="7" xfId="0" applyFill="1" applyBorder="1"/>
    <xf numFmtId="2" fontId="10" fillId="0" borderId="1" xfId="0" applyNumberFormat="1" applyFont="1" applyFill="1" applyBorder="1"/>
    <xf numFmtId="1" fontId="10" fillId="0" borderId="0" xfId="0" applyNumberFormat="1" applyFont="1" applyFill="1" applyBorder="1"/>
    <xf numFmtId="1" fontId="10" fillId="2" borderId="0" xfId="0" applyNumberFormat="1" applyFont="1" applyFill="1" applyBorder="1"/>
    <xf numFmtId="2" fontId="10" fillId="0" borderId="17" xfId="0" applyNumberFormat="1" applyFont="1" applyFill="1" applyBorder="1"/>
    <xf numFmtId="2" fontId="10" fillId="0" borderId="19" xfId="0" applyNumberFormat="1" applyFont="1" applyFill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7" xfId="0" applyFont="1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3" fillId="0" borderId="0" xfId="0" applyFont="1" applyFill="1" applyBorder="1" applyAlignment="1">
      <alignment horizontal="left" vertical="distributed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topLeftCell="A28" zoomScaleNormal="100" zoomScaleSheetLayoutView="100" workbookViewId="0">
      <selection activeCell="B39" sqref="B39"/>
    </sheetView>
  </sheetViews>
  <sheetFormatPr defaultRowHeight="15" x14ac:dyDescent="0.25"/>
  <cols>
    <col min="1" max="1" width="6.5703125" customWidth="1"/>
    <col min="2" max="2" width="51" customWidth="1"/>
    <col min="7" max="7" width="10.5703125" customWidth="1"/>
    <col min="8" max="8" width="10.7109375" customWidth="1"/>
    <col min="9" max="9" width="10.42578125" bestFit="1" customWidth="1"/>
  </cols>
  <sheetData>
    <row r="1" spans="1:10" x14ac:dyDescent="0.25">
      <c r="A1" s="197" t="s">
        <v>33</v>
      </c>
      <c r="B1" s="198"/>
      <c r="C1" s="198"/>
      <c r="D1" s="198"/>
      <c r="E1" s="198"/>
      <c r="F1" s="198"/>
      <c r="G1" s="198"/>
      <c r="H1" s="198"/>
      <c r="I1" s="198"/>
      <c r="J1" s="199"/>
    </row>
    <row r="2" spans="1:10" ht="19.5" customHeight="1" x14ac:dyDescent="0.25">
      <c r="A2" s="6"/>
      <c r="B2" s="1" t="s">
        <v>0</v>
      </c>
      <c r="C2" s="2" t="s">
        <v>31</v>
      </c>
      <c r="D2" s="2" t="s">
        <v>32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7" t="s">
        <v>39</v>
      </c>
    </row>
    <row r="3" spans="1:10" ht="15" customHeight="1" x14ac:dyDescent="0.25">
      <c r="A3" s="8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17">
        <v>10</v>
      </c>
    </row>
    <row r="4" spans="1:10" ht="27" customHeight="1" x14ac:dyDescent="0.25">
      <c r="A4" s="8">
        <v>1</v>
      </c>
      <c r="B4" s="4" t="s">
        <v>1</v>
      </c>
      <c r="C4" s="15">
        <f>I4</f>
        <v>9022.9639999999999</v>
      </c>
      <c r="D4" s="15"/>
      <c r="E4" s="15"/>
      <c r="F4" s="15"/>
      <c r="G4" s="15"/>
      <c r="H4" s="15"/>
      <c r="I4" s="24">
        <f>I7</f>
        <v>9022.9639999999999</v>
      </c>
      <c r="J4" s="18"/>
    </row>
    <row r="5" spans="1:10" x14ac:dyDescent="0.25">
      <c r="A5" s="8"/>
      <c r="B5" s="2" t="s">
        <v>2</v>
      </c>
      <c r="C5" s="15"/>
      <c r="D5" s="15"/>
      <c r="E5" s="15"/>
      <c r="F5" s="15"/>
      <c r="G5" s="15"/>
      <c r="H5" s="15"/>
      <c r="I5" s="24"/>
      <c r="J5" s="18"/>
    </row>
    <row r="6" spans="1:10" ht="45" customHeight="1" x14ac:dyDescent="0.25">
      <c r="A6" s="8" t="s">
        <v>40</v>
      </c>
      <c r="B6" s="4" t="s">
        <v>3</v>
      </c>
      <c r="C6" s="15"/>
      <c r="D6" s="15"/>
      <c r="E6" s="15"/>
      <c r="F6" s="15"/>
      <c r="G6" s="15"/>
      <c r="H6" s="15"/>
      <c r="I6" s="24"/>
      <c r="J6" s="18"/>
    </row>
    <row r="7" spans="1:10" ht="28.5" customHeight="1" x14ac:dyDescent="0.25">
      <c r="A7" s="8" t="s">
        <v>41</v>
      </c>
      <c r="B7" s="4" t="s">
        <v>4</v>
      </c>
      <c r="C7" s="15">
        <f>I7</f>
        <v>9022.9639999999999</v>
      </c>
      <c r="D7" s="15"/>
      <c r="E7" s="15"/>
      <c r="F7" s="15"/>
      <c r="G7" s="15"/>
      <c r="H7" s="15"/>
      <c r="I7" s="24">
        <f>I15</f>
        <v>9022.9639999999999</v>
      </c>
      <c r="J7" s="18"/>
    </row>
    <row r="8" spans="1:10" ht="24.75" customHeight="1" x14ac:dyDescent="0.25">
      <c r="A8" s="8" t="s">
        <v>42</v>
      </c>
      <c r="B8" s="4" t="s">
        <v>5</v>
      </c>
      <c r="C8" s="15"/>
      <c r="D8" s="15"/>
      <c r="E8" s="15"/>
      <c r="F8" s="15"/>
      <c r="G8" s="15"/>
      <c r="H8" s="15"/>
      <c r="I8" s="24"/>
      <c r="J8" s="18"/>
    </row>
    <row r="9" spans="1:10" x14ac:dyDescent="0.25">
      <c r="A9" s="8" t="s">
        <v>43</v>
      </c>
      <c r="B9" s="2" t="s">
        <v>6</v>
      </c>
      <c r="C9" s="15"/>
      <c r="D9" s="15"/>
      <c r="E9" s="15"/>
      <c r="F9" s="15"/>
      <c r="G9" s="15"/>
      <c r="H9" s="15"/>
      <c r="I9" s="24"/>
      <c r="J9" s="18"/>
    </row>
    <row r="10" spans="1:10" ht="30" customHeight="1" x14ac:dyDescent="0.25">
      <c r="A10" s="8" t="s">
        <v>44</v>
      </c>
      <c r="B10" s="4" t="s">
        <v>7</v>
      </c>
      <c r="C10" s="15"/>
      <c r="D10" s="15"/>
      <c r="E10" s="15"/>
      <c r="F10" s="15"/>
      <c r="G10" s="15"/>
      <c r="H10" s="15"/>
      <c r="I10" s="24"/>
      <c r="J10" s="18"/>
    </row>
    <row r="11" spans="1:10" x14ac:dyDescent="0.25">
      <c r="A11" s="19"/>
      <c r="B11" s="2" t="s">
        <v>2</v>
      </c>
      <c r="C11" s="15"/>
      <c r="D11" s="15"/>
      <c r="E11" s="15"/>
      <c r="F11" s="15"/>
      <c r="G11" s="15"/>
      <c r="H11" s="15"/>
      <c r="I11" s="24"/>
      <c r="J11" s="18"/>
    </row>
    <row r="12" spans="1:10" x14ac:dyDescent="0.25">
      <c r="A12" s="20" t="s">
        <v>48</v>
      </c>
      <c r="B12" s="2" t="s">
        <v>8</v>
      </c>
      <c r="C12" s="15"/>
      <c r="D12" s="15"/>
      <c r="E12" s="15"/>
      <c r="F12" s="15"/>
      <c r="G12" s="15"/>
      <c r="H12" s="15"/>
      <c r="I12" s="24"/>
      <c r="J12" s="18"/>
    </row>
    <row r="13" spans="1:10" ht="27" customHeight="1" x14ac:dyDescent="0.25">
      <c r="A13" s="21" t="s">
        <v>45</v>
      </c>
      <c r="B13" s="4" t="s">
        <v>9</v>
      </c>
      <c r="C13" s="15"/>
      <c r="D13" s="15"/>
      <c r="E13" s="15"/>
      <c r="F13" s="15"/>
      <c r="G13" s="15"/>
      <c r="H13" s="15"/>
      <c r="I13" s="24"/>
      <c r="J13" s="18"/>
    </row>
    <row r="14" spans="1:10" ht="26.25" customHeight="1" x14ac:dyDescent="0.25">
      <c r="A14" s="21" t="s">
        <v>46</v>
      </c>
      <c r="B14" s="4" t="s">
        <v>10</v>
      </c>
      <c r="C14" s="15"/>
      <c r="D14" s="15"/>
      <c r="E14" s="15"/>
      <c r="F14" s="15"/>
      <c r="G14" s="15"/>
      <c r="H14" s="15"/>
      <c r="I14" s="24"/>
      <c r="J14" s="18"/>
    </row>
    <row r="15" spans="1:10" ht="27.75" customHeight="1" x14ac:dyDescent="0.25">
      <c r="A15" s="22">
        <v>3</v>
      </c>
      <c r="B15" s="4" t="s">
        <v>11</v>
      </c>
      <c r="C15" s="15">
        <f>I15</f>
        <v>9022.9639999999999</v>
      </c>
      <c r="D15" s="15"/>
      <c r="E15" s="15"/>
      <c r="F15" s="15"/>
      <c r="G15" s="15"/>
      <c r="H15" s="15"/>
      <c r="I15" s="24">
        <f>I31</f>
        <v>9022.9639999999999</v>
      </c>
      <c r="J15" s="18"/>
    </row>
    <row r="16" spans="1:10" x14ac:dyDescent="0.25">
      <c r="A16" s="8"/>
      <c r="B16" s="2" t="s">
        <v>2</v>
      </c>
      <c r="C16" s="15"/>
      <c r="D16" s="15"/>
      <c r="E16" s="15"/>
      <c r="F16" s="15"/>
      <c r="G16" s="15"/>
      <c r="H16" s="15"/>
      <c r="I16" s="24"/>
      <c r="J16" s="18"/>
    </row>
    <row r="17" spans="1:10" x14ac:dyDescent="0.25">
      <c r="A17" s="8" t="s">
        <v>47</v>
      </c>
      <c r="B17" s="2" t="s">
        <v>12</v>
      </c>
      <c r="C17" s="15"/>
      <c r="D17" s="15"/>
      <c r="E17" s="15"/>
      <c r="F17" s="15"/>
      <c r="G17" s="15"/>
      <c r="H17" s="15"/>
      <c r="I17" s="24"/>
      <c r="J17" s="18"/>
    </row>
    <row r="18" spans="1:10" x14ac:dyDescent="0.25">
      <c r="A18" s="8" t="s">
        <v>49</v>
      </c>
      <c r="B18" s="2" t="s">
        <v>13</v>
      </c>
      <c r="C18" s="15"/>
      <c r="D18" s="15"/>
      <c r="E18" s="15"/>
      <c r="F18" s="15"/>
      <c r="G18" s="15"/>
      <c r="H18" s="15"/>
      <c r="I18" s="24"/>
      <c r="J18" s="18"/>
    </row>
    <row r="19" spans="1:10" x14ac:dyDescent="0.25">
      <c r="A19" s="8" t="s">
        <v>50</v>
      </c>
      <c r="B19" s="2" t="s">
        <v>14</v>
      </c>
      <c r="C19" s="15"/>
      <c r="D19" s="15"/>
      <c r="E19" s="15"/>
      <c r="F19" s="15"/>
      <c r="G19" s="15"/>
      <c r="H19" s="15"/>
      <c r="I19" s="24"/>
      <c r="J19" s="18"/>
    </row>
    <row r="20" spans="1:10" x14ac:dyDescent="0.25">
      <c r="A20" s="8" t="s">
        <v>51</v>
      </c>
      <c r="B20" s="2" t="s">
        <v>15</v>
      </c>
      <c r="C20" s="15"/>
      <c r="D20" s="15"/>
      <c r="E20" s="15"/>
      <c r="F20" s="15"/>
      <c r="G20" s="15"/>
      <c r="H20" s="15"/>
      <c r="I20" s="25"/>
      <c r="J20" s="18"/>
    </row>
    <row r="21" spans="1:10" x14ac:dyDescent="0.25">
      <c r="A21" s="8" t="s">
        <v>52</v>
      </c>
      <c r="B21" s="2" t="s">
        <v>16</v>
      </c>
      <c r="C21" s="15"/>
      <c r="D21" s="15"/>
      <c r="E21" s="15"/>
      <c r="F21" s="15"/>
      <c r="G21" s="15"/>
      <c r="H21" s="15"/>
      <c r="I21" s="25"/>
      <c r="J21" s="18"/>
    </row>
    <row r="22" spans="1:10" x14ac:dyDescent="0.25">
      <c r="A22" s="8" t="s">
        <v>53</v>
      </c>
      <c r="B22" s="2" t="s">
        <v>17</v>
      </c>
      <c r="C22" s="15">
        <f>I22</f>
        <v>9022.9639999999999</v>
      </c>
      <c r="D22" s="15"/>
      <c r="E22" s="15"/>
      <c r="F22" s="15"/>
      <c r="G22" s="15"/>
      <c r="H22" s="15"/>
      <c r="I22" s="24">
        <f>I15</f>
        <v>9022.9639999999999</v>
      </c>
      <c r="J22" s="18"/>
    </row>
    <row r="23" spans="1:10" ht="27" customHeight="1" x14ac:dyDescent="0.25">
      <c r="A23" s="8">
        <v>4</v>
      </c>
      <c r="B23" s="4" t="s">
        <v>18</v>
      </c>
      <c r="C23" s="15">
        <f>J23</f>
        <v>2463.5100000000002</v>
      </c>
      <c r="D23" s="15"/>
      <c r="E23" s="15"/>
      <c r="F23" s="15"/>
      <c r="G23" s="15"/>
      <c r="H23" s="15"/>
      <c r="I23" s="24"/>
      <c r="J23" s="18">
        <f>J30</f>
        <v>2463.5100000000002</v>
      </c>
    </row>
    <row r="24" spans="1:10" x14ac:dyDescent="0.25">
      <c r="A24" s="8"/>
      <c r="B24" s="2" t="s">
        <v>2</v>
      </c>
      <c r="C24" s="15"/>
      <c r="D24" s="15"/>
      <c r="E24" s="15"/>
      <c r="F24" s="15"/>
      <c r="G24" s="15"/>
      <c r="H24" s="15"/>
      <c r="I24" s="24"/>
      <c r="J24" s="18"/>
    </row>
    <row r="25" spans="1:10" x14ac:dyDescent="0.25">
      <c r="A25" s="8" t="s">
        <v>54</v>
      </c>
      <c r="B25" s="2" t="s">
        <v>19</v>
      </c>
      <c r="C25" s="15"/>
      <c r="D25" s="15"/>
      <c r="E25" s="15"/>
      <c r="F25" s="15"/>
      <c r="G25" s="15"/>
      <c r="H25" s="15"/>
      <c r="I25" s="24"/>
      <c r="J25" s="18"/>
    </row>
    <row r="26" spans="1:10" x14ac:dyDescent="0.25">
      <c r="A26" s="8" t="s">
        <v>55</v>
      </c>
      <c r="B26" s="2" t="s">
        <v>20</v>
      </c>
      <c r="C26" s="15"/>
      <c r="D26" s="15"/>
      <c r="E26" s="15"/>
      <c r="F26" s="15"/>
      <c r="G26" s="15"/>
      <c r="H26" s="15"/>
      <c r="I26" s="24"/>
      <c r="J26" s="18"/>
    </row>
    <row r="27" spans="1:10" x14ac:dyDescent="0.25">
      <c r="A27" s="8" t="s">
        <v>56</v>
      </c>
      <c r="B27" s="2" t="s">
        <v>21</v>
      </c>
      <c r="C27" s="15"/>
      <c r="D27" s="15"/>
      <c r="E27" s="15"/>
      <c r="F27" s="15"/>
      <c r="G27" s="15"/>
      <c r="H27" s="15"/>
      <c r="I27" s="24"/>
      <c r="J27" s="18"/>
    </row>
    <row r="28" spans="1:10" x14ac:dyDescent="0.25">
      <c r="A28" s="8" t="s">
        <v>57</v>
      </c>
      <c r="B28" s="2" t="s">
        <v>22</v>
      </c>
      <c r="C28" s="15"/>
      <c r="D28" s="15"/>
      <c r="E28" s="15"/>
      <c r="F28" s="15"/>
      <c r="G28" s="15"/>
      <c r="H28" s="15"/>
      <c r="I28" s="24"/>
      <c r="J28" s="18"/>
    </row>
    <row r="29" spans="1:10" x14ac:dyDescent="0.25">
      <c r="A29" s="8" t="s">
        <v>58</v>
      </c>
      <c r="B29" s="2" t="s">
        <v>23</v>
      </c>
      <c r="C29" s="15"/>
      <c r="D29" s="15"/>
      <c r="E29" s="15"/>
      <c r="F29" s="15"/>
      <c r="G29" s="15"/>
      <c r="H29" s="15"/>
      <c r="I29" s="24"/>
      <c r="J29" s="18"/>
    </row>
    <row r="30" spans="1:10" x14ac:dyDescent="0.25">
      <c r="A30" s="8" t="s">
        <v>59</v>
      </c>
      <c r="B30" s="2" t="s">
        <v>24</v>
      </c>
      <c r="C30" s="15">
        <f>J30</f>
        <v>2463.5100000000002</v>
      </c>
      <c r="D30" s="15"/>
      <c r="E30" s="15"/>
      <c r="F30" s="15"/>
      <c r="G30" s="15"/>
      <c r="H30" s="15"/>
      <c r="I30" s="24"/>
      <c r="J30" s="18">
        <f>J32+J33</f>
        <v>2463.5100000000002</v>
      </c>
    </row>
    <row r="31" spans="1:10" ht="27" customHeight="1" x14ac:dyDescent="0.25">
      <c r="A31" s="16" t="s">
        <v>60</v>
      </c>
      <c r="B31" s="4" t="s">
        <v>25</v>
      </c>
      <c r="C31" s="15">
        <f>I31</f>
        <v>9022.9639999999999</v>
      </c>
      <c r="D31" s="15"/>
      <c r="E31" s="15"/>
      <c r="F31" s="15"/>
      <c r="G31" s="15"/>
      <c r="H31" s="15"/>
      <c r="I31" s="24">
        <v>9022.9639999999999</v>
      </c>
      <c r="J31" s="18">
        <f>J30</f>
        <v>2463.5100000000002</v>
      </c>
    </row>
    <row r="32" spans="1:10" ht="29.25" customHeight="1" x14ac:dyDescent="0.25">
      <c r="A32" s="16" t="s">
        <v>61</v>
      </c>
      <c r="B32" s="4" t="s">
        <v>26</v>
      </c>
      <c r="C32" s="15">
        <f>I32+J32</f>
        <v>8478.94</v>
      </c>
      <c r="D32" s="15"/>
      <c r="E32" s="15"/>
      <c r="F32" s="15"/>
      <c r="G32" s="15"/>
      <c r="H32" s="15"/>
      <c r="I32" s="24">
        <v>6308.92</v>
      </c>
      <c r="J32" s="18">
        <v>2170.02</v>
      </c>
    </row>
    <row r="33" spans="1:10" ht="45" customHeight="1" x14ac:dyDescent="0.25">
      <c r="A33" s="16" t="s">
        <v>62</v>
      </c>
      <c r="B33" s="4" t="s">
        <v>27</v>
      </c>
      <c r="C33" s="15">
        <f>I33+J33</f>
        <v>544.02399999999966</v>
      </c>
      <c r="D33" s="15"/>
      <c r="E33" s="15"/>
      <c r="F33" s="15"/>
      <c r="G33" s="15"/>
      <c r="H33" s="15"/>
      <c r="I33" s="24">
        <f>I31-I32-J31</f>
        <v>250.53399999999965</v>
      </c>
      <c r="J33" s="18">
        <v>293.49</v>
      </c>
    </row>
    <row r="34" spans="1:10" ht="44.25" customHeight="1" x14ac:dyDescent="0.25">
      <c r="A34" s="16" t="s">
        <v>63</v>
      </c>
      <c r="B34" s="5" t="s">
        <v>28</v>
      </c>
      <c r="C34" s="15">
        <f>C33/C31*100</f>
        <v>6.0293269484395555</v>
      </c>
      <c r="D34" s="15"/>
      <c r="E34" s="15"/>
      <c r="F34" s="15"/>
      <c r="G34" s="15"/>
      <c r="H34" s="15"/>
      <c r="I34" s="18">
        <f>I33/I31*100</f>
        <v>2.7766263946082423</v>
      </c>
      <c r="J34" s="18">
        <f>J33/J31*100</f>
        <v>11.913489289672052</v>
      </c>
    </row>
    <row r="35" spans="1:10" ht="30" x14ac:dyDescent="0.25">
      <c r="A35" s="16" t="s">
        <v>64</v>
      </c>
      <c r="B35" s="5" t="s">
        <v>29</v>
      </c>
      <c r="C35" s="15"/>
      <c r="D35" s="15"/>
      <c r="E35" s="15"/>
      <c r="F35" s="15"/>
      <c r="G35" s="15"/>
      <c r="H35" s="15"/>
      <c r="I35" s="24">
        <f>I31/100*I36</f>
        <v>584.68806720000009</v>
      </c>
      <c r="J35" s="24">
        <f>J31/100*J36</f>
        <v>296.113902</v>
      </c>
    </row>
    <row r="36" spans="1:10" ht="30.75" customHeight="1" x14ac:dyDescent="0.25">
      <c r="A36" s="16" t="s">
        <v>65</v>
      </c>
      <c r="B36" s="5" t="s">
        <v>30</v>
      </c>
      <c r="C36" s="15"/>
      <c r="D36" s="15"/>
      <c r="E36" s="15"/>
      <c r="F36" s="15"/>
      <c r="G36" s="15"/>
      <c r="H36" s="15"/>
      <c r="I36" s="24">
        <v>6.48</v>
      </c>
      <c r="J36" s="18">
        <v>12.02</v>
      </c>
    </row>
    <row r="37" spans="1:10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1"/>
    </row>
    <row r="38" spans="1:10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1"/>
    </row>
    <row r="39" spans="1:10" x14ac:dyDescent="0.25">
      <c r="A39" s="9"/>
      <c r="B39" s="23" t="s">
        <v>66</v>
      </c>
      <c r="C39" s="10"/>
      <c r="D39" s="10"/>
      <c r="E39" s="10"/>
      <c r="F39" s="10"/>
      <c r="G39" s="10"/>
      <c r="H39" s="10"/>
      <c r="I39" s="10"/>
      <c r="J39" s="11"/>
    </row>
    <row r="40" spans="1:10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1"/>
    </row>
    <row r="41" spans="1:10" ht="15.75" thickBot="1" x14ac:dyDescent="0.3">
      <c r="A41" s="12"/>
      <c r="B41" s="13"/>
      <c r="C41" s="13"/>
      <c r="D41" s="13"/>
      <c r="E41" s="13"/>
      <c r="F41" s="13"/>
      <c r="G41" s="13"/>
      <c r="H41" s="13"/>
      <c r="I41" s="13"/>
      <c r="J41" s="14"/>
    </row>
  </sheetData>
  <mergeCells count="1">
    <mergeCell ref="A1:J1"/>
  </mergeCells>
  <pageMargins left="0.7" right="0.7" top="0.75" bottom="0.75" header="0.3" footer="0.3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topLeftCell="A28" zoomScaleNormal="100" zoomScaleSheetLayoutView="100" workbookViewId="0">
      <selection activeCell="C35" sqref="C35"/>
    </sheetView>
  </sheetViews>
  <sheetFormatPr defaultRowHeight="15" x14ac:dyDescent="0.25"/>
  <cols>
    <col min="2" max="2" width="37.5703125" customWidth="1"/>
    <col min="9" max="9" width="12.28515625" customWidth="1"/>
    <col min="10" max="10" width="9.42578125" bestFit="1" customWidth="1"/>
  </cols>
  <sheetData>
    <row r="1" spans="1:10" x14ac:dyDescent="0.25">
      <c r="A1" s="197" t="s">
        <v>95</v>
      </c>
      <c r="B1" s="198"/>
      <c r="C1" s="198"/>
      <c r="D1" s="198"/>
      <c r="E1" s="198"/>
      <c r="F1" s="198"/>
      <c r="G1" s="198"/>
      <c r="H1" s="198"/>
      <c r="I1" s="198"/>
      <c r="J1" s="199"/>
    </row>
    <row r="2" spans="1:10" x14ac:dyDescent="0.25">
      <c r="A2" s="6"/>
      <c r="B2" s="1" t="s">
        <v>0</v>
      </c>
      <c r="C2" s="2" t="s">
        <v>31</v>
      </c>
      <c r="D2" s="2" t="s">
        <v>32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7" t="s">
        <v>39</v>
      </c>
    </row>
    <row r="3" spans="1:10" x14ac:dyDescent="0.25">
      <c r="A3" s="8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17">
        <v>10</v>
      </c>
    </row>
    <row r="4" spans="1:10" ht="37.5" customHeight="1" x14ac:dyDescent="0.25">
      <c r="A4" s="8">
        <v>1</v>
      </c>
      <c r="B4" s="4" t="s">
        <v>98</v>
      </c>
      <c r="C4" s="15">
        <f>I4</f>
        <v>3.4438793893129769</v>
      </c>
      <c r="D4" s="15"/>
      <c r="E4" s="15"/>
      <c r="F4" s="15"/>
      <c r="G4" s="15"/>
      <c r="H4" s="15"/>
      <c r="I4" s="24">
        <f>I7</f>
        <v>3.4438793893129769</v>
      </c>
      <c r="J4" s="18"/>
    </row>
    <row r="5" spans="1:10" x14ac:dyDescent="0.25">
      <c r="A5" s="8"/>
      <c r="B5" s="2" t="s">
        <v>2</v>
      </c>
      <c r="C5" s="15"/>
      <c r="D5" s="15"/>
      <c r="E5" s="15"/>
      <c r="F5" s="15"/>
      <c r="G5" s="15"/>
      <c r="H5" s="15"/>
      <c r="I5" s="24"/>
      <c r="J5" s="18"/>
    </row>
    <row r="6" spans="1:10" ht="58.5" customHeight="1" x14ac:dyDescent="0.25">
      <c r="A6" s="8" t="s">
        <v>40</v>
      </c>
      <c r="B6" s="4" t="s">
        <v>101</v>
      </c>
      <c r="C6" s="15"/>
      <c r="D6" s="15"/>
      <c r="E6" s="15"/>
      <c r="F6" s="15"/>
      <c r="G6" s="15"/>
      <c r="H6" s="15"/>
      <c r="I6" s="24"/>
      <c r="J6" s="18"/>
    </row>
    <row r="7" spans="1:10" ht="42" customHeight="1" x14ac:dyDescent="0.25">
      <c r="A7" s="8" t="s">
        <v>41</v>
      </c>
      <c r="B7" s="4" t="s">
        <v>99</v>
      </c>
      <c r="C7" s="15">
        <f>I7</f>
        <v>3.4438793893129769</v>
      </c>
      <c r="D7" s="15"/>
      <c r="E7" s="15"/>
      <c r="F7" s="15"/>
      <c r="G7" s="15"/>
      <c r="H7" s="15"/>
      <c r="I7" s="24">
        <f>I15</f>
        <v>3.4438793893129769</v>
      </c>
      <c r="J7" s="18"/>
    </row>
    <row r="8" spans="1:10" ht="42.75" customHeight="1" x14ac:dyDescent="0.25">
      <c r="A8" s="8" t="s">
        <v>42</v>
      </c>
      <c r="B8" s="4" t="s">
        <v>100</v>
      </c>
      <c r="C8" s="15"/>
      <c r="D8" s="15"/>
      <c r="E8" s="15"/>
      <c r="F8" s="15"/>
      <c r="G8" s="15"/>
      <c r="H8" s="15"/>
      <c r="I8" s="24"/>
      <c r="J8" s="18"/>
    </row>
    <row r="9" spans="1:10" ht="18.75" customHeight="1" x14ac:dyDescent="0.25">
      <c r="A9" s="8" t="s">
        <v>43</v>
      </c>
      <c r="B9" s="2" t="s">
        <v>102</v>
      </c>
      <c r="C9" s="15"/>
      <c r="D9" s="15"/>
      <c r="E9" s="15"/>
      <c r="F9" s="15"/>
      <c r="G9" s="15"/>
      <c r="H9" s="15"/>
      <c r="I9" s="24"/>
      <c r="J9" s="18"/>
    </row>
    <row r="10" spans="1:10" ht="27.75" customHeight="1" x14ac:dyDescent="0.25">
      <c r="A10" s="8" t="s">
        <v>44</v>
      </c>
      <c r="B10" s="4" t="s">
        <v>7</v>
      </c>
      <c r="C10" s="15"/>
      <c r="D10" s="15"/>
      <c r="E10" s="15"/>
      <c r="F10" s="15"/>
      <c r="G10" s="15"/>
      <c r="H10" s="15"/>
      <c r="I10" s="24"/>
      <c r="J10" s="18"/>
    </row>
    <row r="11" spans="1:10" x14ac:dyDescent="0.25">
      <c r="A11" s="19"/>
      <c r="B11" s="2" t="s">
        <v>2</v>
      </c>
      <c r="C11" s="15"/>
      <c r="D11" s="15"/>
      <c r="E11" s="15"/>
      <c r="F11" s="15"/>
      <c r="G11" s="15"/>
      <c r="H11" s="15"/>
      <c r="I11" s="24"/>
      <c r="J11" s="18"/>
    </row>
    <row r="12" spans="1:10" x14ac:dyDescent="0.25">
      <c r="A12" s="20" t="s">
        <v>48</v>
      </c>
      <c r="B12" s="2" t="s">
        <v>103</v>
      </c>
      <c r="C12" s="15"/>
      <c r="D12" s="15"/>
      <c r="E12" s="15"/>
      <c r="F12" s="15"/>
      <c r="G12" s="15"/>
      <c r="H12" s="15"/>
      <c r="I12" s="24"/>
      <c r="J12" s="18"/>
    </row>
    <row r="13" spans="1:10" ht="30" customHeight="1" x14ac:dyDescent="0.25">
      <c r="A13" s="21" t="s">
        <v>45</v>
      </c>
      <c r="B13" s="4" t="s">
        <v>104</v>
      </c>
      <c r="C13" s="15"/>
      <c r="D13" s="15"/>
      <c r="E13" s="15"/>
      <c r="F13" s="15"/>
      <c r="G13" s="15"/>
      <c r="H13" s="15"/>
      <c r="I13" s="24"/>
      <c r="J13" s="18"/>
    </row>
    <row r="14" spans="1:10" ht="31.5" customHeight="1" x14ac:dyDescent="0.25">
      <c r="A14" s="21" t="s">
        <v>46</v>
      </c>
      <c r="B14" s="4" t="s">
        <v>105</v>
      </c>
      <c r="C14" s="15"/>
      <c r="D14" s="15"/>
      <c r="E14" s="15"/>
      <c r="F14" s="15"/>
      <c r="G14" s="15"/>
      <c r="H14" s="15"/>
      <c r="I14" s="24"/>
      <c r="J14" s="18"/>
    </row>
    <row r="15" spans="1:10" ht="30" customHeight="1" x14ac:dyDescent="0.25">
      <c r="A15" s="22">
        <v>3</v>
      </c>
      <c r="B15" s="4" t="s">
        <v>106</v>
      </c>
      <c r="C15" s="15">
        <f>I15</f>
        <v>3.4438793893129769</v>
      </c>
      <c r="D15" s="15"/>
      <c r="E15" s="15"/>
      <c r="F15" s="15"/>
      <c r="G15" s="15"/>
      <c r="H15" s="15"/>
      <c r="I15" s="24">
        <f>I31</f>
        <v>3.4438793893129769</v>
      </c>
      <c r="J15" s="18"/>
    </row>
    <row r="16" spans="1:10" x14ac:dyDescent="0.25">
      <c r="A16" s="8"/>
      <c r="B16" s="2" t="s">
        <v>2</v>
      </c>
      <c r="C16" s="15"/>
      <c r="D16" s="15"/>
      <c r="E16" s="15"/>
      <c r="F16" s="15"/>
      <c r="G16" s="15"/>
      <c r="H16" s="15"/>
      <c r="I16" s="24"/>
      <c r="J16" s="18"/>
    </row>
    <row r="17" spans="1:10" x14ac:dyDescent="0.25">
      <c r="A17" s="8" t="s">
        <v>47</v>
      </c>
      <c r="B17" s="2" t="s">
        <v>107</v>
      </c>
      <c r="C17" s="15"/>
      <c r="D17" s="15"/>
      <c r="E17" s="15"/>
      <c r="F17" s="15"/>
      <c r="G17" s="15"/>
      <c r="H17" s="15"/>
      <c r="I17" s="24"/>
      <c r="J17" s="18"/>
    </row>
    <row r="18" spans="1:10" x14ac:dyDescent="0.25">
      <c r="A18" s="8" t="s">
        <v>49</v>
      </c>
      <c r="B18" s="2" t="s">
        <v>108</v>
      </c>
      <c r="C18" s="15"/>
      <c r="D18" s="15"/>
      <c r="E18" s="15"/>
      <c r="F18" s="15"/>
      <c r="G18" s="15"/>
      <c r="H18" s="15"/>
      <c r="I18" s="24"/>
      <c r="J18" s="18"/>
    </row>
    <row r="19" spans="1:10" x14ac:dyDescent="0.25">
      <c r="A19" s="8" t="s">
        <v>50</v>
      </c>
      <c r="B19" s="2" t="s">
        <v>109</v>
      </c>
      <c r="C19" s="15"/>
      <c r="D19" s="15"/>
      <c r="E19" s="15"/>
      <c r="F19" s="15"/>
      <c r="G19" s="15"/>
      <c r="H19" s="15"/>
      <c r="I19" s="24"/>
      <c r="J19" s="18"/>
    </row>
    <row r="20" spans="1:10" x14ac:dyDescent="0.25">
      <c r="A20" s="8" t="s">
        <v>51</v>
      </c>
      <c r="B20" s="2" t="s">
        <v>110</v>
      </c>
      <c r="C20" s="15"/>
      <c r="D20" s="15"/>
      <c r="E20" s="15"/>
      <c r="F20" s="15"/>
      <c r="G20" s="15"/>
      <c r="H20" s="15"/>
      <c r="I20" s="35"/>
      <c r="J20" s="18"/>
    </row>
    <row r="21" spans="1:10" x14ac:dyDescent="0.25">
      <c r="A21" s="8" t="s">
        <v>52</v>
      </c>
      <c r="B21" s="2" t="s">
        <v>111</v>
      </c>
      <c r="C21" s="15"/>
      <c r="D21" s="15"/>
      <c r="E21" s="15"/>
      <c r="F21" s="15"/>
      <c r="G21" s="15"/>
      <c r="H21" s="15"/>
      <c r="I21" s="35"/>
      <c r="J21" s="18"/>
    </row>
    <row r="22" spans="1:10" x14ac:dyDescent="0.25">
      <c r="A22" s="8" t="s">
        <v>53</v>
      </c>
      <c r="B22" s="2" t="s">
        <v>17</v>
      </c>
      <c r="C22" s="15">
        <f>I22</f>
        <v>3.4438793893129769</v>
      </c>
      <c r="D22" s="15"/>
      <c r="E22" s="15"/>
      <c r="F22" s="15"/>
      <c r="G22" s="15"/>
      <c r="H22" s="15"/>
      <c r="I22" s="24">
        <f>I15</f>
        <v>3.4438793893129769</v>
      </c>
      <c r="J22" s="18"/>
    </row>
    <row r="23" spans="1:10" ht="27" customHeight="1" x14ac:dyDescent="0.25">
      <c r="A23" s="8">
        <v>4</v>
      </c>
      <c r="B23" s="4" t="s">
        <v>112</v>
      </c>
      <c r="C23" s="15">
        <f>J23</f>
        <v>0.94027099236641221</v>
      </c>
      <c r="D23" s="15"/>
      <c r="E23" s="15"/>
      <c r="F23" s="15"/>
      <c r="G23" s="15"/>
      <c r="H23" s="15"/>
      <c r="I23" s="24"/>
      <c r="J23" s="18">
        <f>J30</f>
        <v>0.94027099236641221</v>
      </c>
    </row>
    <row r="24" spans="1:10" x14ac:dyDescent="0.25">
      <c r="A24" s="8"/>
      <c r="B24" s="2" t="s">
        <v>2</v>
      </c>
      <c r="C24" s="15"/>
      <c r="D24" s="15"/>
      <c r="E24" s="15"/>
      <c r="F24" s="15"/>
      <c r="G24" s="15"/>
      <c r="H24" s="15"/>
      <c r="I24" s="24"/>
      <c r="J24" s="18"/>
    </row>
    <row r="25" spans="1:10" x14ac:dyDescent="0.25">
      <c r="A25" s="8" t="s">
        <v>54</v>
      </c>
      <c r="B25" s="2" t="s">
        <v>113</v>
      </c>
      <c r="C25" s="15"/>
      <c r="D25" s="15"/>
      <c r="E25" s="15"/>
      <c r="F25" s="15"/>
      <c r="G25" s="15"/>
      <c r="H25" s="15"/>
      <c r="I25" s="24"/>
      <c r="J25" s="18"/>
    </row>
    <row r="26" spans="1:10" x14ac:dyDescent="0.25">
      <c r="A26" s="8" t="s">
        <v>55</v>
      </c>
      <c r="B26" s="2" t="s">
        <v>20</v>
      </c>
      <c r="C26" s="15"/>
      <c r="D26" s="15"/>
      <c r="E26" s="15"/>
      <c r="F26" s="15"/>
      <c r="G26" s="15"/>
      <c r="H26" s="15"/>
      <c r="I26" s="24"/>
      <c r="J26" s="18"/>
    </row>
    <row r="27" spans="1:10" x14ac:dyDescent="0.25">
      <c r="A27" s="8" t="s">
        <v>56</v>
      </c>
      <c r="B27" s="2" t="s">
        <v>114</v>
      </c>
      <c r="C27" s="15"/>
      <c r="D27" s="15"/>
      <c r="E27" s="15"/>
      <c r="F27" s="15"/>
      <c r="G27" s="15"/>
      <c r="H27" s="15"/>
      <c r="I27" s="24"/>
      <c r="J27" s="18"/>
    </row>
    <row r="28" spans="1:10" x14ac:dyDescent="0.25">
      <c r="A28" s="8" t="s">
        <v>57</v>
      </c>
      <c r="B28" s="2" t="s">
        <v>115</v>
      </c>
      <c r="C28" s="15"/>
      <c r="D28" s="15"/>
      <c r="E28" s="15"/>
      <c r="F28" s="15"/>
      <c r="G28" s="15"/>
      <c r="H28" s="15"/>
      <c r="I28" s="24"/>
      <c r="J28" s="18"/>
    </row>
    <row r="29" spans="1:10" x14ac:dyDescent="0.25">
      <c r="A29" s="8" t="s">
        <v>58</v>
      </c>
      <c r="B29" s="2" t="s">
        <v>116</v>
      </c>
      <c r="C29" s="15"/>
      <c r="D29" s="15"/>
      <c r="E29" s="15"/>
      <c r="F29" s="15"/>
      <c r="G29" s="15"/>
      <c r="H29" s="15"/>
      <c r="I29" s="24"/>
      <c r="J29" s="18"/>
    </row>
    <row r="30" spans="1:10" x14ac:dyDescent="0.25">
      <c r="A30" s="8" t="s">
        <v>59</v>
      </c>
      <c r="B30" s="2" t="s">
        <v>117</v>
      </c>
      <c r="C30" s="15">
        <f>J30</f>
        <v>0.94027099236641221</v>
      </c>
      <c r="D30" s="15"/>
      <c r="E30" s="15"/>
      <c r="F30" s="15"/>
      <c r="G30" s="15"/>
      <c r="H30" s="15"/>
      <c r="I30" s="24"/>
      <c r="J30" s="18">
        <f>J32+J33</f>
        <v>0.94027099236641221</v>
      </c>
    </row>
    <row r="31" spans="1:10" ht="28.5" customHeight="1" x14ac:dyDescent="0.25">
      <c r="A31" s="16" t="s">
        <v>60</v>
      </c>
      <c r="B31" s="4" t="s">
        <v>118</v>
      </c>
      <c r="C31" s="15">
        <f>I31</f>
        <v>3.4438793893129769</v>
      </c>
      <c r="D31" s="15"/>
      <c r="E31" s="15"/>
      <c r="F31" s="15"/>
      <c r="G31" s="15"/>
      <c r="H31" s="15"/>
      <c r="I31" s="24">
        <f>9022.964/2620</f>
        <v>3.4438793893129769</v>
      </c>
      <c r="J31" s="18">
        <f>J30</f>
        <v>0.94027099236641221</v>
      </c>
    </row>
    <row r="32" spans="1:10" ht="29.25" customHeight="1" x14ac:dyDescent="0.25">
      <c r="A32" s="16" t="s">
        <v>61</v>
      </c>
      <c r="B32" s="4" t="s">
        <v>119</v>
      </c>
      <c r="C32" s="15">
        <f>I32+J32</f>
        <v>3.2362366412213741</v>
      </c>
      <c r="D32" s="15"/>
      <c r="E32" s="15"/>
      <c r="F32" s="15"/>
      <c r="G32" s="15"/>
      <c r="H32" s="15"/>
      <c r="I32" s="24">
        <f>6308.92/2620</f>
        <v>2.4079847328244277</v>
      </c>
      <c r="J32" s="18">
        <f>2170.02/2620</f>
        <v>0.82825190839694651</v>
      </c>
    </row>
    <row r="33" spans="1:10" ht="39.75" customHeight="1" x14ac:dyDescent="0.25">
      <c r="A33" s="16" t="s">
        <v>62</v>
      </c>
      <c r="B33" s="4" t="s">
        <v>120</v>
      </c>
      <c r="C33" s="15">
        <f>I33+J33</f>
        <v>0.2076427480916026</v>
      </c>
      <c r="D33" s="15"/>
      <c r="E33" s="15"/>
      <c r="F33" s="15"/>
      <c r="G33" s="15"/>
      <c r="H33" s="15"/>
      <c r="I33" s="24">
        <f>I31-I32-J31</f>
        <v>9.5623664122136964E-2</v>
      </c>
      <c r="J33" s="18">
        <f>293.49/2620</f>
        <v>0.11201908396946565</v>
      </c>
    </row>
    <row r="34" spans="1:10" ht="60.75" customHeight="1" x14ac:dyDescent="0.25">
      <c r="A34" s="16" t="s">
        <v>63</v>
      </c>
      <c r="B34" s="5" t="s">
        <v>28</v>
      </c>
      <c r="C34" s="15">
        <f>C33/C31*100</f>
        <v>6.0293269484395466</v>
      </c>
      <c r="D34" s="15"/>
      <c r="E34" s="15"/>
      <c r="F34" s="15"/>
      <c r="G34" s="15"/>
      <c r="H34" s="15"/>
      <c r="I34" s="18">
        <f>I33/I31*100</f>
        <v>2.7766263946082335</v>
      </c>
      <c r="J34" s="18">
        <f>J33/J31*100</f>
        <v>11.913489289672054</v>
      </c>
    </row>
    <row r="35" spans="1:10" ht="33" customHeight="1" x14ac:dyDescent="0.25">
      <c r="A35" s="16" t="s">
        <v>64</v>
      </c>
      <c r="B35" s="5" t="s">
        <v>121</v>
      </c>
      <c r="C35" s="15"/>
      <c r="D35" s="15"/>
      <c r="E35" s="15"/>
      <c r="F35" s="15"/>
      <c r="G35" s="15"/>
      <c r="H35" s="15"/>
      <c r="I35" s="24">
        <f>I31/100*I36</f>
        <v>0.2231633844274809</v>
      </c>
      <c r="J35" s="24">
        <f>J31/100*J36</f>
        <v>0.11302057328244274</v>
      </c>
    </row>
    <row r="36" spans="1:10" ht="45.75" customHeight="1" x14ac:dyDescent="0.25">
      <c r="A36" s="16" t="s">
        <v>65</v>
      </c>
      <c r="B36" s="5" t="s">
        <v>30</v>
      </c>
      <c r="C36" s="15"/>
      <c r="D36" s="15"/>
      <c r="E36" s="15"/>
      <c r="F36" s="15"/>
      <c r="G36" s="15"/>
      <c r="H36" s="15"/>
      <c r="I36" s="24">
        <v>6.48</v>
      </c>
      <c r="J36" s="18">
        <v>12.02</v>
      </c>
    </row>
    <row r="37" spans="1:10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1"/>
    </row>
    <row r="38" spans="1:10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1"/>
    </row>
    <row r="39" spans="1:10" ht="30" x14ac:dyDescent="0.25">
      <c r="A39" s="9"/>
      <c r="B39" s="23" t="s">
        <v>66</v>
      </c>
      <c r="C39" s="10"/>
      <c r="D39" s="10"/>
      <c r="E39" s="10"/>
      <c r="F39" s="10"/>
      <c r="G39" s="10"/>
      <c r="H39" s="10"/>
      <c r="I39" s="10"/>
      <c r="J39" s="11" t="s">
        <v>96</v>
      </c>
    </row>
    <row r="40" spans="1:10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1"/>
    </row>
    <row r="41" spans="1:10" ht="15.75" thickBot="1" x14ac:dyDescent="0.3">
      <c r="A41" s="12"/>
      <c r="B41" s="13"/>
      <c r="C41" s="13"/>
      <c r="D41" s="13"/>
      <c r="E41" s="13"/>
      <c r="F41" s="13"/>
      <c r="G41" s="13"/>
      <c r="H41" s="13"/>
      <c r="I41" s="13"/>
      <c r="J41" s="14"/>
    </row>
  </sheetData>
  <mergeCells count="1">
    <mergeCell ref="A1:J1"/>
  </mergeCells>
  <pageMargins left="0.7" right="0.7" top="0.75" bottom="0.75" header="0.3" footer="0.3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6"/>
  <sheetViews>
    <sheetView view="pageBreakPreview" topLeftCell="A16" zoomScaleNormal="100" zoomScaleSheetLayoutView="100" workbookViewId="0">
      <selection activeCell="T37" sqref="T37"/>
    </sheetView>
  </sheetViews>
  <sheetFormatPr defaultRowHeight="15" x14ac:dyDescent="0.25"/>
  <cols>
    <col min="1" max="1" width="48.140625" customWidth="1"/>
    <col min="2" max="2" width="11.7109375" hidden="1" customWidth="1"/>
    <col min="3" max="3" width="11" customWidth="1"/>
    <col min="4" max="4" width="11.140625" customWidth="1"/>
    <col min="5" max="5" width="12.140625" customWidth="1"/>
    <col min="6" max="6" width="10.5703125" customWidth="1"/>
    <col min="7" max="7" width="11.42578125" customWidth="1"/>
    <col min="8" max="8" width="13" customWidth="1"/>
    <col min="9" max="9" width="13.140625" customWidth="1"/>
    <col min="10" max="10" width="12.42578125" customWidth="1"/>
    <col min="11" max="11" width="11.5703125" hidden="1" customWidth="1"/>
    <col min="12" max="12" width="0.140625" style="26" customWidth="1"/>
    <col min="13" max="14" width="12" style="26" bestFit="1" customWidth="1"/>
    <col min="15" max="15" width="14" style="26" customWidth="1"/>
    <col min="16" max="17" width="12" style="26" customWidth="1"/>
    <col min="18" max="18" width="12.28515625" style="26" customWidth="1"/>
    <col min="19" max="19" width="12.140625" bestFit="1" customWidth="1"/>
    <col min="20" max="20" width="11.5703125" bestFit="1" customWidth="1"/>
    <col min="21" max="21" width="10.28515625" bestFit="1" customWidth="1"/>
  </cols>
  <sheetData>
    <row r="1" spans="1:19" x14ac:dyDescent="0.25">
      <c r="A1" s="92" t="s">
        <v>154</v>
      </c>
      <c r="B1" s="93"/>
      <c r="C1" s="94"/>
      <c r="D1" s="94"/>
      <c r="E1" s="93"/>
      <c r="F1" s="93"/>
      <c r="G1" s="93"/>
      <c r="H1" s="93"/>
      <c r="I1" s="93"/>
      <c r="J1" s="93"/>
      <c r="K1" s="93"/>
      <c r="L1" s="159"/>
      <c r="M1" s="159"/>
      <c r="N1" s="159"/>
      <c r="O1" s="159"/>
      <c r="P1" s="159"/>
      <c r="Q1" s="159"/>
      <c r="R1" s="159"/>
      <c r="S1" s="160"/>
    </row>
    <row r="2" spans="1:19" ht="32.25" customHeight="1" x14ac:dyDescent="0.25">
      <c r="A2" s="72"/>
      <c r="B2" s="87" t="s">
        <v>67</v>
      </c>
      <c r="C2" s="88" t="s">
        <v>68</v>
      </c>
      <c r="D2" s="88" t="s">
        <v>69</v>
      </c>
      <c r="E2" s="89" t="s">
        <v>70</v>
      </c>
      <c r="F2" s="88" t="s">
        <v>71</v>
      </c>
      <c r="G2" s="88" t="s">
        <v>72</v>
      </c>
      <c r="H2" s="88" t="s">
        <v>73</v>
      </c>
      <c r="I2" s="90" t="s">
        <v>93</v>
      </c>
      <c r="J2" s="91" t="s">
        <v>74</v>
      </c>
      <c r="K2" s="34" t="s">
        <v>97</v>
      </c>
      <c r="L2" s="103" t="s">
        <v>133</v>
      </c>
      <c r="M2" s="88" t="s">
        <v>134</v>
      </c>
      <c r="N2" s="88" t="s">
        <v>135</v>
      </c>
      <c r="O2" s="88" t="s">
        <v>136</v>
      </c>
      <c r="P2" s="88" t="s">
        <v>138</v>
      </c>
      <c r="Q2" s="88" t="s">
        <v>139</v>
      </c>
      <c r="R2" s="88" t="s">
        <v>140</v>
      </c>
      <c r="S2" s="161" t="s">
        <v>155</v>
      </c>
    </row>
    <row r="3" spans="1:19" x14ac:dyDescent="0.25">
      <c r="A3" s="29" t="s">
        <v>122</v>
      </c>
      <c r="B3" s="31"/>
      <c r="C3" s="32"/>
      <c r="D3" s="32"/>
      <c r="E3" s="32"/>
      <c r="F3" s="27"/>
      <c r="G3" s="27"/>
      <c r="H3" s="27"/>
      <c r="I3" s="27"/>
      <c r="J3" s="28"/>
      <c r="K3" s="86"/>
      <c r="L3" s="104"/>
      <c r="S3" s="162"/>
    </row>
    <row r="4" spans="1:19" x14ac:dyDescent="0.25">
      <c r="A4" s="19" t="s">
        <v>75</v>
      </c>
      <c r="B4" s="33">
        <f>(B6+B7)/(1-0.0784)</f>
        <v>8865220.8427263238</v>
      </c>
      <c r="C4" s="34">
        <v>945968.32</v>
      </c>
      <c r="D4" s="34">
        <v>854422</v>
      </c>
      <c r="E4" s="34">
        <v>864717</v>
      </c>
      <c r="F4" s="35">
        <v>763282</v>
      </c>
      <c r="G4" s="35">
        <v>610885</v>
      </c>
      <c r="H4" s="35">
        <v>584217</v>
      </c>
      <c r="I4" s="35">
        <f t="shared" ref="I4:I12" si="0">C4+D4+E4+F4+G4+H4</f>
        <v>4623491.32</v>
      </c>
      <c r="J4" s="37">
        <f>2281613+1395910</f>
        <v>3677523</v>
      </c>
      <c r="K4" s="99">
        <v>1200</v>
      </c>
      <c r="L4" s="35">
        <v>896.28</v>
      </c>
      <c r="M4" s="26">
        <v>580931</v>
      </c>
      <c r="N4" s="26">
        <v>594114</v>
      </c>
      <c r="O4" s="27">
        <v>672755</v>
      </c>
      <c r="P4" s="26">
        <v>861996</v>
      </c>
      <c r="Q4" s="26">
        <v>1022523</v>
      </c>
      <c r="R4" s="26">
        <f>944568+379912</f>
        <v>1324480</v>
      </c>
      <c r="S4" s="63">
        <f>D4+E4+F4+G4+H4+M4+N4+O4+P4+Q4+R4</f>
        <v>8734322</v>
      </c>
    </row>
    <row r="5" spans="1:19" x14ac:dyDescent="0.25">
      <c r="A5" s="19" t="s">
        <v>76</v>
      </c>
      <c r="B5" s="33">
        <v>7837000</v>
      </c>
      <c r="C5" s="34">
        <v>811391.79</v>
      </c>
      <c r="D5" s="34">
        <f>D10+D6</f>
        <v>732870</v>
      </c>
      <c r="E5" s="34">
        <f>E6+E10</f>
        <v>793080</v>
      </c>
      <c r="F5" s="34">
        <f>F6+F10</f>
        <v>746294</v>
      </c>
      <c r="G5" s="34">
        <f t="shared" ref="G5:H5" si="1">G6+G10</f>
        <v>557778</v>
      </c>
      <c r="H5" s="34">
        <f t="shared" si="1"/>
        <v>595981</v>
      </c>
      <c r="I5" s="35">
        <f t="shared" si="0"/>
        <v>4237394.79</v>
      </c>
      <c r="J5" s="96">
        <f>J10+J6</f>
        <v>3426003</v>
      </c>
      <c r="K5" s="37"/>
      <c r="M5" s="27">
        <f t="shared" ref="M5:R5" si="2">M6+M10</f>
        <v>539591</v>
      </c>
      <c r="N5" s="27">
        <f t="shared" si="2"/>
        <v>578597</v>
      </c>
      <c r="O5" s="27">
        <f t="shared" si="2"/>
        <v>647075</v>
      </c>
      <c r="P5" s="26">
        <f t="shared" si="2"/>
        <v>793289</v>
      </c>
      <c r="Q5" s="26">
        <f t="shared" si="2"/>
        <v>823988</v>
      </c>
      <c r="R5" s="26">
        <f t="shared" si="2"/>
        <v>885562</v>
      </c>
      <c r="S5" s="63">
        <f t="shared" ref="S5:S42" si="3">D5+E5+F5+G5+H5+M5+N5+O5+P5+Q5+R5</f>
        <v>7694105</v>
      </c>
    </row>
    <row r="6" spans="1:19" x14ac:dyDescent="0.25">
      <c r="A6" s="75" t="s">
        <v>77</v>
      </c>
      <c r="B6" s="71">
        <v>5559000</v>
      </c>
      <c r="C6" s="76">
        <v>587267</v>
      </c>
      <c r="D6" s="76">
        <v>530435</v>
      </c>
      <c r="E6" s="76">
        <v>588625</v>
      </c>
      <c r="F6" s="54">
        <v>536274</v>
      </c>
      <c r="G6" s="54">
        <v>334366</v>
      </c>
      <c r="H6" s="54">
        <v>376221</v>
      </c>
      <c r="I6" s="49">
        <f t="shared" si="0"/>
        <v>2953188</v>
      </c>
      <c r="J6" s="58">
        <f>1367126+998795</f>
        <v>2365921</v>
      </c>
      <c r="K6" s="106"/>
      <c r="L6" s="107"/>
      <c r="M6" s="107">
        <v>319614</v>
      </c>
      <c r="N6" s="107">
        <v>332487</v>
      </c>
      <c r="O6" s="107">
        <v>391915</v>
      </c>
      <c r="P6" s="107">
        <v>516384</v>
      </c>
      <c r="Q6" s="107">
        <v>526328</v>
      </c>
      <c r="R6" s="109">
        <v>412305</v>
      </c>
      <c r="S6" s="163">
        <f t="shared" si="3"/>
        <v>4864954</v>
      </c>
    </row>
    <row r="7" spans="1:19" x14ac:dyDescent="0.25">
      <c r="A7" s="19" t="s">
        <v>78</v>
      </c>
      <c r="B7" s="35">
        <f>B9</f>
        <v>2611187.5286565796</v>
      </c>
      <c r="C7" s="35">
        <f>C4-C6-C8</f>
        <v>284537.40371199994</v>
      </c>
      <c r="D7" s="35">
        <f>D4-D6-D8</f>
        <v>255633.24</v>
      </c>
      <c r="E7" s="35">
        <f t="shared" ref="E7:H7" si="4">E4-E6-E8</f>
        <v>208644.07399999999</v>
      </c>
      <c r="F7" s="35">
        <f t="shared" si="4"/>
        <v>219375.18</v>
      </c>
      <c r="G7" s="35">
        <f t="shared" si="4"/>
        <v>228869.97</v>
      </c>
      <c r="H7" s="35">
        <f t="shared" si="4"/>
        <v>207996</v>
      </c>
      <c r="I7" s="35">
        <f t="shared" si="0"/>
        <v>1405055.8677119999</v>
      </c>
      <c r="J7" s="37">
        <f>J4-J6-J8</f>
        <v>1204638.6363636362</v>
      </c>
      <c r="K7" s="86"/>
      <c r="M7" s="35">
        <f t="shared" ref="M7:R7" si="5">M4-M6-M8</f>
        <v>249698.38</v>
      </c>
      <c r="N7" s="35">
        <f t="shared" si="5"/>
        <v>249744.72</v>
      </c>
      <c r="O7" s="35">
        <f t="shared" si="5"/>
        <v>260657.35</v>
      </c>
      <c r="P7" s="35">
        <f t="shared" si="5"/>
        <v>319752.12</v>
      </c>
      <c r="Q7" s="35">
        <f t="shared" si="5"/>
        <v>465519.31</v>
      </c>
      <c r="R7" s="35">
        <f t="shared" si="5"/>
        <v>872440.6</v>
      </c>
      <c r="S7" s="63">
        <f t="shared" si="3"/>
        <v>3538330.9440000001</v>
      </c>
    </row>
    <row r="8" spans="1:19" x14ac:dyDescent="0.25">
      <c r="A8" s="19" t="s">
        <v>79</v>
      </c>
      <c r="B8" s="38">
        <f>B4-B6-B7</f>
        <v>695033.3140697442</v>
      </c>
      <c r="C8" s="35">
        <f>C4*0.0784</f>
        <v>74163.916287999993</v>
      </c>
      <c r="D8" s="35">
        <f>D4*0.08</f>
        <v>68353.759999999995</v>
      </c>
      <c r="E8" s="35">
        <f>E4*0.078</f>
        <v>67447.926000000007</v>
      </c>
      <c r="F8" s="35">
        <f>F4*0.01</f>
        <v>7632.82</v>
      </c>
      <c r="G8" s="35">
        <f t="shared" ref="G8" si="6">G4*0.078</f>
        <v>47649.03</v>
      </c>
      <c r="H8" s="35">
        <v>0</v>
      </c>
      <c r="I8" s="35">
        <f t="shared" si="0"/>
        <v>265247.45228800003</v>
      </c>
      <c r="J8" s="37">
        <f>J12-J11</f>
        <v>106963.36363636365</v>
      </c>
      <c r="K8" s="86"/>
      <c r="M8" s="27">
        <f>M4*0.02</f>
        <v>11618.62</v>
      </c>
      <c r="N8" s="27">
        <f>N4*0.02</f>
        <v>11882.28</v>
      </c>
      <c r="O8" s="27">
        <f>O4*0.03</f>
        <v>20182.649999999998</v>
      </c>
      <c r="P8" s="26">
        <f>P4*0.03</f>
        <v>25859.879999999997</v>
      </c>
      <c r="Q8" s="26">
        <f>Q4*0.03</f>
        <v>30675.69</v>
      </c>
      <c r="R8" s="26">
        <f>R4*0.03</f>
        <v>39734.400000000001</v>
      </c>
      <c r="S8" s="63">
        <f t="shared" si="3"/>
        <v>331037.05599999998</v>
      </c>
    </row>
    <row r="9" spans="1:19" x14ac:dyDescent="0.25">
      <c r="A9" s="19" t="s">
        <v>80</v>
      </c>
      <c r="B9" s="35">
        <f>B10/(1-0.1276)</f>
        <v>2611187.5286565796</v>
      </c>
      <c r="C9" s="35">
        <f>C7</f>
        <v>284537.40371199994</v>
      </c>
      <c r="D9" s="35">
        <f>D7</f>
        <v>255633.24</v>
      </c>
      <c r="E9" s="35">
        <f>E7</f>
        <v>208644.07399999999</v>
      </c>
      <c r="F9" s="35">
        <f t="shared" ref="F9:H9" si="7">F7</f>
        <v>219375.18</v>
      </c>
      <c r="G9" s="35">
        <f t="shared" si="7"/>
        <v>228869.97</v>
      </c>
      <c r="H9" s="35">
        <f t="shared" si="7"/>
        <v>207996</v>
      </c>
      <c r="I9" s="35">
        <f t="shared" si="0"/>
        <v>1405055.8677119999</v>
      </c>
      <c r="J9" s="37">
        <f>J7</f>
        <v>1204638.6363636362</v>
      </c>
      <c r="K9" s="86"/>
      <c r="M9" s="27">
        <f t="shared" ref="M9:R9" si="8">M7</f>
        <v>249698.38</v>
      </c>
      <c r="N9" s="27">
        <f t="shared" si="8"/>
        <v>249744.72</v>
      </c>
      <c r="O9" s="27">
        <f t="shared" si="8"/>
        <v>260657.35</v>
      </c>
      <c r="P9" s="27">
        <f t="shared" si="8"/>
        <v>319752.12</v>
      </c>
      <c r="Q9" s="27">
        <f t="shared" si="8"/>
        <v>465519.31</v>
      </c>
      <c r="R9" s="27">
        <f t="shared" si="8"/>
        <v>872440.6</v>
      </c>
      <c r="S9" s="63">
        <f t="shared" si="3"/>
        <v>3538330.9440000001</v>
      </c>
    </row>
    <row r="10" spans="1:19" x14ac:dyDescent="0.25">
      <c r="A10" s="75" t="s">
        <v>81</v>
      </c>
      <c r="B10" s="54">
        <f>B5-B6</f>
        <v>2278000</v>
      </c>
      <c r="C10" s="54">
        <f>C5-C6</f>
        <v>224124.79000000004</v>
      </c>
      <c r="D10" s="54">
        <v>202435</v>
      </c>
      <c r="E10" s="76">
        <v>204455</v>
      </c>
      <c r="F10" s="54">
        <v>210020</v>
      </c>
      <c r="G10" s="54">
        <v>223412</v>
      </c>
      <c r="H10" s="54">
        <v>219760</v>
      </c>
      <c r="I10" s="49">
        <f t="shared" si="0"/>
        <v>1284206.79</v>
      </c>
      <c r="J10" s="58">
        <f>793395+266687</f>
        <v>1060082</v>
      </c>
      <c r="K10" s="106"/>
      <c r="L10" s="107"/>
      <c r="M10" s="107">
        <v>219977</v>
      </c>
      <c r="N10" s="107">
        <v>246110</v>
      </c>
      <c r="O10" s="107">
        <v>255160</v>
      </c>
      <c r="P10" s="107">
        <v>276905</v>
      </c>
      <c r="Q10" s="107">
        <v>297660</v>
      </c>
      <c r="R10" s="109">
        <v>473257</v>
      </c>
      <c r="S10" s="163">
        <f t="shared" si="3"/>
        <v>2829151</v>
      </c>
    </row>
    <row r="11" spans="1:19" x14ac:dyDescent="0.25">
      <c r="A11" s="19" t="s">
        <v>82</v>
      </c>
      <c r="B11" s="35">
        <f t="shared" ref="B11:H11" si="9">B9-B10</f>
        <v>333187.52865657955</v>
      </c>
      <c r="C11" s="35">
        <f t="shared" si="9"/>
        <v>60412.613711999904</v>
      </c>
      <c r="D11" s="35">
        <f t="shared" si="9"/>
        <v>53198.239999999991</v>
      </c>
      <c r="E11" s="35">
        <f t="shared" si="9"/>
        <v>4189.0739999999932</v>
      </c>
      <c r="F11" s="35">
        <f t="shared" si="9"/>
        <v>9355.179999999993</v>
      </c>
      <c r="G11" s="35">
        <f t="shared" si="9"/>
        <v>5457.9700000000012</v>
      </c>
      <c r="H11" s="35">
        <f t="shared" si="9"/>
        <v>-11764</v>
      </c>
      <c r="I11" s="35">
        <f t="shared" si="0"/>
        <v>120849.07771199988</v>
      </c>
      <c r="J11" s="37">
        <f>J10*12/88</f>
        <v>144556.63636363635</v>
      </c>
      <c r="K11" s="86"/>
      <c r="M11" s="27">
        <f t="shared" ref="M11:R11" si="10">M12-M8</f>
        <v>29721.379999999997</v>
      </c>
      <c r="N11" s="27">
        <f t="shared" si="10"/>
        <v>3634.7199999999993</v>
      </c>
      <c r="O11" s="27">
        <f t="shared" si="10"/>
        <v>5497.3500000000022</v>
      </c>
      <c r="P11" s="27">
        <f t="shared" si="10"/>
        <v>42847.12</v>
      </c>
      <c r="Q11" s="27">
        <f t="shared" si="10"/>
        <v>167859.31</v>
      </c>
      <c r="R11" s="26">
        <f t="shared" si="10"/>
        <v>399183.6</v>
      </c>
      <c r="S11" s="63">
        <f t="shared" si="3"/>
        <v>709179.9439999999</v>
      </c>
    </row>
    <row r="12" spans="1:19" ht="15.75" thickBot="1" x14ac:dyDescent="0.3">
      <c r="A12" s="39" t="s">
        <v>83</v>
      </c>
      <c r="B12" s="40">
        <f>B8+B11</f>
        <v>1028220.8427263238</v>
      </c>
      <c r="C12" s="41">
        <f>C4-C5</f>
        <v>134576.52999999991</v>
      </c>
      <c r="D12" s="41">
        <f>D4-D5</f>
        <v>121552</v>
      </c>
      <c r="E12" s="41">
        <f>E4-E5</f>
        <v>71637</v>
      </c>
      <c r="F12" s="41">
        <f t="shared" ref="F12:H12" si="11">F4-F5</f>
        <v>16988</v>
      </c>
      <c r="G12" s="41">
        <f t="shared" si="11"/>
        <v>53107</v>
      </c>
      <c r="H12" s="41">
        <f t="shared" si="11"/>
        <v>-11764</v>
      </c>
      <c r="I12" s="42">
        <f t="shared" si="0"/>
        <v>386096.52999999991</v>
      </c>
      <c r="J12" s="83">
        <f>J4-J5</f>
        <v>251520</v>
      </c>
      <c r="K12" s="100"/>
      <c r="L12" s="74"/>
      <c r="M12" s="85">
        <f t="shared" ref="M12:R12" si="12">M4-M5</f>
        <v>41340</v>
      </c>
      <c r="N12" s="85">
        <f t="shared" si="12"/>
        <v>15517</v>
      </c>
      <c r="O12" s="85">
        <f t="shared" si="12"/>
        <v>25680</v>
      </c>
      <c r="P12" s="85">
        <f t="shared" si="12"/>
        <v>68707</v>
      </c>
      <c r="Q12" s="85">
        <f t="shared" si="12"/>
        <v>198535</v>
      </c>
      <c r="R12" s="74">
        <f t="shared" si="12"/>
        <v>438918</v>
      </c>
      <c r="S12" s="165">
        <f t="shared" si="3"/>
        <v>1040217</v>
      </c>
    </row>
    <row r="13" spans="1:19" x14ac:dyDescent="0.25">
      <c r="A13" s="43" t="s">
        <v>123</v>
      </c>
      <c r="B13" s="44"/>
      <c r="C13" s="45"/>
      <c r="D13" s="46"/>
      <c r="E13" s="45"/>
      <c r="F13" s="45"/>
      <c r="G13" s="45"/>
      <c r="H13" s="45"/>
      <c r="I13" s="95">
        <f>I15/K14/6</f>
        <v>597.74852941176471</v>
      </c>
      <c r="J13" s="48"/>
      <c r="K13" s="101"/>
      <c r="L13" s="30"/>
      <c r="M13" s="30"/>
      <c r="N13" s="30"/>
      <c r="O13" s="61"/>
      <c r="P13" s="30"/>
      <c r="Q13" s="30"/>
      <c r="R13" s="30"/>
      <c r="S13" s="164">
        <f t="shared" si="3"/>
        <v>0</v>
      </c>
    </row>
    <row r="14" spans="1:19" x14ac:dyDescent="0.25">
      <c r="A14" s="19" t="s">
        <v>75</v>
      </c>
      <c r="B14" s="35">
        <v>6000160</v>
      </c>
      <c r="C14" s="35">
        <v>589088.56999999995</v>
      </c>
      <c r="D14" s="48">
        <v>532080</v>
      </c>
      <c r="E14" s="37">
        <v>511848</v>
      </c>
      <c r="F14" s="35">
        <v>466992</v>
      </c>
      <c r="G14" s="35">
        <v>339048</v>
      </c>
      <c r="H14" s="35">
        <v>378936</v>
      </c>
      <c r="I14" s="49">
        <f t="shared" ref="I14:I22" si="13">C14+D14+E14+F14+G14+H14</f>
        <v>2817992.57</v>
      </c>
      <c r="J14" s="58">
        <v>2228904</v>
      </c>
      <c r="K14" s="99">
        <v>765</v>
      </c>
      <c r="L14" s="26">
        <v>638.11</v>
      </c>
      <c r="M14" s="26">
        <v>367056</v>
      </c>
      <c r="N14" s="26">
        <v>351432</v>
      </c>
      <c r="O14" s="27">
        <v>418320</v>
      </c>
      <c r="P14" s="26">
        <v>474768</v>
      </c>
      <c r="Q14" s="26">
        <v>533448</v>
      </c>
      <c r="R14" s="26">
        <v>565056</v>
      </c>
      <c r="S14" s="63">
        <f t="shared" si="3"/>
        <v>4938984</v>
      </c>
    </row>
    <row r="15" spans="1:19" x14ac:dyDescent="0.25">
      <c r="A15" s="19" t="s">
        <v>76</v>
      </c>
      <c r="B15" s="36">
        <f>B16+B20</f>
        <v>5221200</v>
      </c>
      <c r="C15" s="37">
        <f>C16+C20</f>
        <v>585039.75</v>
      </c>
      <c r="D15" s="37">
        <f t="shared" ref="D15:H15" si="14">D16+D20</f>
        <v>528423</v>
      </c>
      <c r="E15" s="37">
        <f t="shared" si="14"/>
        <v>496305</v>
      </c>
      <c r="F15" s="37">
        <f t="shared" si="14"/>
        <v>444682</v>
      </c>
      <c r="G15" s="37">
        <f t="shared" si="14"/>
        <v>339912</v>
      </c>
      <c r="H15" s="37">
        <f t="shared" si="14"/>
        <v>349304</v>
      </c>
      <c r="I15" s="49">
        <f t="shared" si="13"/>
        <v>2743665.75</v>
      </c>
      <c r="J15" s="58">
        <f>J16+J20</f>
        <v>2158626</v>
      </c>
      <c r="K15" s="86"/>
      <c r="M15" s="27">
        <f>M16+M20</f>
        <v>333946</v>
      </c>
      <c r="N15" s="27">
        <f>N16+N20</f>
        <v>370917</v>
      </c>
      <c r="O15" s="27">
        <f>O16+O20</f>
        <v>384532</v>
      </c>
      <c r="P15" s="26">
        <v>467718</v>
      </c>
      <c r="Q15" s="26">
        <f>Q16+Q20</f>
        <v>575886</v>
      </c>
      <c r="R15" s="26">
        <f>R16+R20</f>
        <v>479172</v>
      </c>
      <c r="S15" s="63">
        <f>S20+S16</f>
        <v>4770797</v>
      </c>
    </row>
    <row r="16" spans="1:19" x14ac:dyDescent="0.25">
      <c r="A16" s="75" t="s">
        <v>77</v>
      </c>
      <c r="B16" s="71">
        <v>3111660</v>
      </c>
      <c r="C16" s="76">
        <f>D16/28*31</f>
        <v>410921.6071428571</v>
      </c>
      <c r="D16" s="76">
        <v>371155</v>
      </c>
      <c r="E16" s="76">
        <v>361985</v>
      </c>
      <c r="F16" s="54">
        <v>319630</v>
      </c>
      <c r="G16" s="54">
        <v>215289</v>
      </c>
      <c r="H16" s="54">
        <v>222729</v>
      </c>
      <c r="I16" s="54">
        <f t="shared" si="13"/>
        <v>1901709.607142857</v>
      </c>
      <c r="J16" s="76">
        <v>1490788</v>
      </c>
      <c r="K16" s="86"/>
      <c r="L16" s="107"/>
      <c r="M16" s="107">
        <v>209816</v>
      </c>
      <c r="N16" s="107">
        <v>251929</v>
      </c>
      <c r="O16" s="107">
        <v>239166</v>
      </c>
      <c r="P16" s="107">
        <v>331819</v>
      </c>
      <c r="Q16" s="107">
        <v>355747</v>
      </c>
      <c r="R16" s="109">
        <v>338492</v>
      </c>
      <c r="S16" s="163">
        <f t="shared" si="3"/>
        <v>3217757</v>
      </c>
    </row>
    <row r="17" spans="1:19" x14ac:dyDescent="0.25">
      <c r="A17" s="19" t="s">
        <v>78</v>
      </c>
      <c r="B17" s="35">
        <f>B19</f>
        <v>2418088.0330123794</v>
      </c>
      <c r="C17" s="35">
        <f>C14-C18-C16</f>
        <v>175221.52000714286</v>
      </c>
      <c r="D17" s="35">
        <f>D14-D16-D18</f>
        <v>160925</v>
      </c>
      <c r="E17" s="35">
        <f>E14-E16-E18</f>
        <v>144744.51999999999</v>
      </c>
      <c r="F17" s="35">
        <f>F14-F16-F18</f>
        <v>138489.152</v>
      </c>
      <c r="G17" s="35">
        <f>G14-G16-G18</f>
        <v>123759</v>
      </c>
      <c r="H17" s="35">
        <f>H14-H16-H18</f>
        <v>152417.64000000001</v>
      </c>
      <c r="I17" s="49">
        <f t="shared" si="13"/>
        <v>895556.83200714283</v>
      </c>
      <c r="J17" s="58">
        <f>J14-J16-J18</f>
        <v>718105</v>
      </c>
      <c r="K17" s="86"/>
      <c r="M17" s="27">
        <f t="shared" ref="M17:R17" si="15">M14-M16-M18</f>
        <v>146228.32</v>
      </c>
      <c r="N17" s="27">
        <f t="shared" si="15"/>
        <v>88960.040000000008</v>
      </c>
      <c r="O17" s="27">
        <f t="shared" si="15"/>
        <v>166604.4</v>
      </c>
      <c r="P17" s="27">
        <f t="shared" si="15"/>
        <v>138201.32</v>
      </c>
      <c r="Q17" s="27">
        <f t="shared" si="15"/>
        <v>172681</v>
      </c>
      <c r="R17" s="26">
        <f t="shared" si="15"/>
        <v>206788</v>
      </c>
      <c r="S17" s="63">
        <f t="shared" si="3"/>
        <v>1639798.392</v>
      </c>
    </row>
    <row r="18" spans="1:19" x14ac:dyDescent="0.25">
      <c r="A18" s="19" t="s">
        <v>79</v>
      </c>
      <c r="B18" s="35">
        <f>B14-B16-B17</f>
        <v>470411.96698762057</v>
      </c>
      <c r="C18" s="35">
        <f>C14*0.005</f>
        <v>2945.4428499999999</v>
      </c>
      <c r="D18" s="35">
        <f>D14*0</f>
        <v>0</v>
      </c>
      <c r="E18" s="35">
        <f>E14*0.01</f>
        <v>5118.4800000000005</v>
      </c>
      <c r="F18" s="35">
        <f>F14*0.019</f>
        <v>8872.848</v>
      </c>
      <c r="G18" s="35">
        <v>0</v>
      </c>
      <c r="H18" s="35">
        <f>H14*0.01</f>
        <v>3789.36</v>
      </c>
      <c r="I18" s="49">
        <f t="shared" si="13"/>
        <v>20726.130850000001</v>
      </c>
      <c r="J18" s="58">
        <f>J22-J21</f>
        <v>20011</v>
      </c>
      <c r="K18" s="86"/>
      <c r="M18" s="35">
        <f>M14*0.03</f>
        <v>11011.68</v>
      </c>
      <c r="N18" s="35">
        <f>N14*0.03</f>
        <v>10542.96</v>
      </c>
      <c r="O18" s="35">
        <f>O14*0.03</f>
        <v>12549.6</v>
      </c>
      <c r="P18" s="35">
        <f>P14*0.01</f>
        <v>4747.68</v>
      </c>
      <c r="Q18" s="108">
        <v>5020</v>
      </c>
      <c r="R18" s="189">
        <v>19776</v>
      </c>
      <c r="S18" s="190">
        <f t="shared" si="3"/>
        <v>81428.608000000007</v>
      </c>
    </row>
    <row r="19" spans="1:19" x14ac:dyDescent="0.25">
      <c r="A19" s="19" t="s">
        <v>80</v>
      </c>
      <c r="B19" s="35">
        <f>B20/(1-0.1276)</f>
        <v>2418088.0330123794</v>
      </c>
      <c r="C19" s="35">
        <f t="shared" ref="C19:H19" si="16">C17</f>
        <v>175221.52000714286</v>
      </c>
      <c r="D19" s="35">
        <f t="shared" si="16"/>
        <v>160925</v>
      </c>
      <c r="E19" s="35">
        <f t="shared" si="16"/>
        <v>144744.51999999999</v>
      </c>
      <c r="F19" s="35">
        <f t="shared" si="16"/>
        <v>138489.152</v>
      </c>
      <c r="G19" s="35">
        <f t="shared" si="16"/>
        <v>123759</v>
      </c>
      <c r="H19" s="35">
        <f t="shared" si="16"/>
        <v>152417.64000000001</v>
      </c>
      <c r="I19" s="49">
        <f t="shared" si="13"/>
        <v>895556.83200714283</v>
      </c>
      <c r="J19" s="58">
        <f>J17</f>
        <v>718105</v>
      </c>
      <c r="K19" s="86"/>
      <c r="M19" s="27">
        <f t="shared" ref="M19:R19" si="17">M17</f>
        <v>146228.32</v>
      </c>
      <c r="N19" s="27">
        <f t="shared" si="17"/>
        <v>88960.040000000008</v>
      </c>
      <c r="O19" s="27">
        <f t="shared" si="17"/>
        <v>166604.4</v>
      </c>
      <c r="P19" s="27">
        <f t="shared" si="17"/>
        <v>138201.32</v>
      </c>
      <c r="Q19" s="27">
        <f t="shared" si="17"/>
        <v>172681</v>
      </c>
      <c r="R19" s="26">
        <f t="shared" si="17"/>
        <v>206788</v>
      </c>
      <c r="S19" s="63">
        <f t="shared" si="3"/>
        <v>1639798.392</v>
      </c>
    </row>
    <row r="20" spans="1:19" x14ac:dyDescent="0.25">
      <c r="A20" s="75" t="s">
        <v>81</v>
      </c>
      <c r="B20" s="71">
        <v>2109540</v>
      </c>
      <c r="C20" s="76">
        <f>D20/28*31</f>
        <v>174118.14285714284</v>
      </c>
      <c r="D20" s="76">
        <v>157268</v>
      </c>
      <c r="E20" s="76">
        <v>134320</v>
      </c>
      <c r="F20" s="54">
        <v>125052</v>
      </c>
      <c r="G20" s="54">
        <v>124623</v>
      </c>
      <c r="H20" s="54">
        <v>126575</v>
      </c>
      <c r="I20" s="54">
        <f t="shared" si="13"/>
        <v>841956.14285714284</v>
      </c>
      <c r="J20" s="76">
        <v>667838</v>
      </c>
      <c r="K20" s="86"/>
      <c r="L20" s="107"/>
      <c r="M20" s="107">
        <v>124130</v>
      </c>
      <c r="N20" s="107">
        <v>118988</v>
      </c>
      <c r="O20" s="107">
        <v>145366</v>
      </c>
      <c r="P20" s="107">
        <v>135899</v>
      </c>
      <c r="Q20" s="107">
        <v>220139</v>
      </c>
      <c r="R20" s="109">
        <v>140680</v>
      </c>
      <c r="S20" s="191">
        <f t="shared" si="3"/>
        <v>1553040</v>
      </c>
    </row>
    <row r="21" spans="1:19" x14ac:dyDescent="0.25">
      <c r="A21" s="19" t="s">
        <v>82</v>
      </c>
      <c r="B21" s="35">
        <f t="shared" ref="B21:H21" si="18">B19-B20</f>
        <v>308548.03301237943</v>
      </c>
      <c r="C21" s="35">
        <f t="shared" si="18"/>
        <v>1103.3771500000148</v>
      </c>
      <c r="D21" s="35">
        <f t="shared" si="18"/>
        <v>3657</v>
      </c>
      <c r="E21" s="35">
        <f t="shared" si="18"/>
        <v>10424.51999999999</v>
      </c>
      <c r="F21" s="35">
        <f t="shared" si="18"/>
        <v>13437.152000000002</v>
      </c>
      <c r="G21" s="35">
        <f t="shared" si="18"/>
        <v>-864</v>
      </c>
      <c r="H21" s="35">
        <f t="shared" si="18"/>
        <v>25842.640000000014</v>
      </c>
      <c r="I21" s="49">
        <f t="shared" si="13"/>
        <v>53600.68915000002</v>
      </c>
      <c r="J21" s="58">
        <v>50267</v>
      </c>
      <c r="K21" s="86"/>
      <c r="M21" s="27">
        <f t="shared" ref="M21:R21" si="19">M22-M18</f>
        <v>22098.32</v>
      </c>
      <c r="N21" s="27">
        <f t="shared" si="19"/>
        <v>-30027.96</v>
      </c>
      <c r="O21" s="27">
        <f t="shared" si="19"/>
        <v>21238.400000000001</v>
      </c>
      <c r="P21" s="27">
        <f t="shared" si="19"/>
        <v>2302.3199999999997</v>
      </c>
      <c r="Q21" s="108">
        <f t="shared" si="19"/>
        <v>-47458</v>
      </c>
      <c r="R21" s="109">
        <f t="shared" si="19"/>
        <v>66108</v>
      </c>
      <c r="S21" s="190">
        <f>S22-S18</f>
        <v>86758.391999999993</v>
      </c>
    </row>
    <row r="22" spans="1:19" ht="15.75" thickBot="1" x14ac:dyDescent="0.3">
      <c r="A22" s="39" t="s">
        <v>84</v>
      </c>
      <c r="B22" s="50">
        <f>B18+B21</f>
        <v>778960</v>
      </c>
      <c r="C22" s="51">
        <f t="shared" ref="C22:H22" si="20">C14-C15</f>
        <v>4048.8199999999488</v>
      </c>
      <c r="D22" s="51">
        <f t="shared" si="20"/>
        <v>3657</v>
      </c>
      <c r="E22" s="51">
        <f t="shared" si="20"/>
        <v>15543</v>
      </c>
      <c r="F22" s="51">
        <f t="shared" si="20"/>
        <v>22310</v>
      </c>
      <c r="G22" s="51">
        <f t="shared" si="20"/>
        <v>-864</v>
      </c>
      <c r="H22" s="51">
        <f t="shared" si="20"/>
        <v>29632</v>
      </c>
      <c r="I22" s="52">
        <f t="shared" si="13"/>
        <v>74326.819999999949</v>
      </c>
      <c r="J22" s="84">
        <f>J14-J15</f>
        <v>70278</v>
      </c>
      <c r="K22" s="100"/>
      <c r="L22" s="74"/>
      <c r="M22" s="85">
        <f>M14-M15</f>
        <v>33110</v>
      </c>
      <c r="N22" s="85">
        <f>N14-N15</f>
        <v>-19485</v>
      </c>
      <c r="O22" s="85">
        <f>O14-O15</f>
        <v>33788</v>
      </c>
      <c r="P22" s="85">
        <f>P14-P15</f>
        <v>7050</v>
      </c>
      <c r="Q22" s="85">
        <f>Q14-Q16-Q20</f>
        <v>-42438</v>
      </c>
      <c r="R22" s="142">
        <f>R14-R15</f>
        <v>85884</v>
      </c>
      <c r="S22" s="165">
        <f>S14-S15</f>
        <v>168187</v>
      </c>
    </row>
    <row r="23" spans="1:19" x14ac:dyDescent="0.25">
      <c r="A23" s="43" t="s">
        <v>124</v>
      </c>
      <c r="B23" s="44"/>
      <c r="C23" s="53"/>
      <c r="D23" s="53"/>
      <c r="E23" s="53"/>
      <c r="F23" s="53"/>
      <c r="G23" s="53"/>
      <c r="H23" s="53"/>
      <c r="I23" s="95">
        <f>I25/K24/6</f>
        <v>572.54713615980427</v>
      </c>
      <c r="J23" s="48"/>
      <c r="K23" s="101"/>
      <c r="L23" s="30"/>
      <c r="M23" s="30"/>
      <c r="N23" s="30"/>
      <c r="O23" s="61"/>
      <c r="P23" s="30"/>
      <c r="Q23" s="30"/>
      <c r="R23" s="30"/>
      <c r="S23" s="164">
        <f t="shared" si="3"/>
        <v>0</v>
      </c>
    </row>
    <row r="24" spans="1:19" x14ac:dyDescent="0.25">
      <c r="A24" s="19" t="s">
        <v>75</v>
      </c>
      <c r="B24" s="35">
        <v>3614181.12</v>
      </c>
      <c r="C24" s="35">
        <v>368738</v>
      </c>
      <c r="D24" s="35">
        <v>333054</v>
      </c>
      <c r="E24" s="35">
        <v>314508</v>
      </c>
      <c r="F24" s="35">
        <v>289488</v>
      </c>
      <c r="G24" s="35">
        <v>301872</v>
      </c>
      <c r="H24" s="35">
        <v>294588</v>
      </c>
      <c r="I24" s="54">
        <f t="shared" ref="I24:I32" si="21">C24+D24+E24+F24+G24+H24</f>
        <v>1902248</v>
      </c>
      <c r="J24" s="76">
        <v>1533510</v>
      </c>
      <c r="K24" s="28">
        <v>490.6</v>
      </c>
      <c r="L24" s="35">
        <v>490.6</v>
      </c>
      <c r="M24" s="26">
        <v>285618</v>
      </c>
      <c r="N24" s="26">
        <v>299016</v>
      </c>
      <c r="O24" s="27">
        <v>294510</v>
      </c>
      <c r="P24" s="26">
        <v>324666</v>
      </c>
      <c r="Q24" s="26">
        <v>326544</v>
      </c>
      <c r="R24" s="26">
        <v>325392</v>
      </c>
      <c r="S24" s="63">
        <f t="shared" si="3"/>
        <v>3389256</v>
      </c>
    </row>
    <row r="25" spans="1:19" x14ac:dyDescent="0.25">
      <c r="A25" s="19" t="s">
        <v>94</v>
      </c>
      <c r="B25" s="35">
        <f>B26+B27</f>
        <v>3328829.29</v>
      </c>
      <c r="C25" s="35">
        <f t="shared" ref="C25:H25" si="22">C26+C30</f>
        <v>310066.75</v>
      </c>
      <c r="D25" s="35">
        <f t="shared" si="22"/>
        <v>280061</v>
      </c>
      <c r="E25" s="35">
        <f t="shared" si="22"/>
        <v>249871</v>
      </c>
      <c r="F25" s="35">
        <f t="shared" si="22"/>
        <v>273866</v>
      </c>
      <c r="G25" s="35">
        <f t="shared" si="22"/>
        <v>267428</v>
      </c>
      <c r="H25" s="35">
        <f t="shared" si="22"/>
        <v>304057</v>
      </c>
      <c r="I25" s="35">
        <f t="shared" si="21"/>
        <v>1685349.75</v>
      </c>
      <c r="J25" s="37">
        <f>J30+J26</f>
        <v>1375283</v>
      </c>
      <c r="K25" s="28"/>
      <c r="M25" s="27">
        <f t="shared" ref="M25:R25" si="23">M26+M30</f>
        <v>288604</v>
      </c>
      <c r="N25" s="27">
        <f t="shared" si="23"/>
        <v>270790</v>
      </c>
      <c r="O25" s="27">
        <f t="shared" si="23"/>
        <v>284134</v>
      </c>
      <c r="P25" s="27">
        <f t="shared" si="23"/>
        <v>301115</v>
      </c>
      <c r="Q25" s="108">
        <f t="shared" si="23"/>
        <v>306943</v>
      </c>
      <c r="R25" s="26">
        <f t="shared" si="23"/>
        <v>311161</v>
      </c>
      <c r="S25" s="63">
        <f t="shared" si="3"/>
        <v>3138030</v>
      </c>
    </row>
    <row r="26" spans="1:19" x14ac:dyDescent="0.25">
      <c r="A26" s="75" t="s">
        <v>77</v>
      </c>
      <c r="B26" s="68">
        <v>1377000</v>
      </c>
      <c r="C26" s="68">
        <v>156857</v>
      </c>
      <c r="D26" s="68">
        <v>141678</v>
      </c>
      <c r="E26" s="64">
        <v>193981</v>
      </c>
      <c r="F26" s="54">
        <v>209606</v>
      </c>
      <c r="G26" s="54">
        <v>181868</v>
      </c>
      <c r="H26" s="54">
        <v>206047</v>
      </c>
      <c r="I26" s="54">
        <f t="shared" si="21"/>
        <v>1090037</v>
      </c>
      <c r="J26" s="76">
        <v>933180</v>
      </c>
      <c r="K26" s="28"/>
      <c r="L26" s="107"/>
      <c r="M26" s="107">
        <v>203794</v>
      </c>
      <c r="N26" s="107">
        <v>189490</v>
      </c>
      <c r="O26" s="27">
        <v>195184</v>
      </c>
      <c r="P26" s="107">
        <v>207725</v>
      </c>
      <c r="Q26" s="109">
        <v>209608</v>
      </c>
      <c r="R26" s="107">
        <v>213506</v>
      </c>
      <c r="S26" s="163">
        <f t="shared" si="3"/>
        <v>2152487</v>
      </c>
    </row>
    <row r="27" spans="1:19" x14ac:dyDescent="0.25">
      <c r="A27" s="62" t="s">
        <v>126</v>
      </c>
      <c r="B27" s="35">
        <f>B30+B31</f>
        <v>1951829.29</v>
      </c>
      <c r="C27" s="35">
        <f>C24-C26-C28</f>
        <v>182971.94080000001</v>
      </c>
      <c r="D27" s="35">
        <f t="shared" ref="D27:H27" si="24">D24-D26-D28</f>
        <v>165264.56640000001</v>
      </c>
      <c r="E27" s="35">
        <f t="shared" si="24"/>
        <v>95869.572799999994</v>
      </c>
      <c r="F27" s="35">
        <f t="shared" si="24"/>
        <v>71197.36</v>
      </c>
      <c r="G27" s="35">
        <f>G24-G26-G28</f>
        <v>96337.235199999996</v>
      </c>
      <c r="H27" s="35">
        <f t="shared" si="24"/>
        <v>88541</v>
      </c>
      <c r="I27" s="35">
        <f t="shared" si="21"/>
        <v>700181.67519999994</v>
      </c>
      <c r="J27" s="37">
        <f>J24-J26-J28</f>
        <v>540765.31914893619</v>
      </c>
      <c r="K27" s="28"/>
      <c r="M27" s="27">
        <f t="shared" ref="M27:R27" si="25">M24-M26-M28</f>
        <v>76111.64</v>
      </c>
      <c r="N27" s="27">
        <f t="shared" si="25"/>
        <v>103545.68</v>
      </c>
      <c r="O27" s="27">
        <f t="shared" si="25"/>
        <v>93435.8</v>
      </c>
      <c r="P27" s="27">
        <f t="shared" si="25"/>
        <v>110447.67999999999</v>
      </c>
      <c r="Q27" s="27">
        <f t="shared" si="25"/>
        <v>110405.12</v>
      </c>
      <c r="R27" s="26">
        <f t="shared" si="25"/>
        <v>105378.16</v>
      </c>
      <c r="S27" s="63">
        <f t="shared" si="3"/>
        <v>1116533.8144</v>
      </c>
    </row>
    <row r="28" spans="1:19" x14ac:dyDescent="0.25">
      <c r="A28" s="19" t="s">
        <v>79</v>
      </c>
      <c r="B28" s="35">
        <f>B24*0.0784+2000</f>
        <v>285351.79980799998</v>
      </c>
      <c r="C28" s="35">
        <f>C24*0.0784</f>
        <v>28909.0592</v>
      </c>
      <c r="D28" s="35">
        <f t="shared" ref="D28:G28" si="26">D24*0.0784</f>
        <v>26111.4336</v>
      </c>
      <c r="E28" s="35">
        <f t="shared" si="26"/>
        <v>24657.427199999998</v>
      </c>
      <c r="F28" s="35">
        <f>F24*0.03</f>
        <v>8684.64</v>
      </c>
      <c r="G28" s="35">
        <f t="shared" si="26"/>
        <v>23666.764800000001</v>
      </c>
      <c r="H28" s="35">
        <v>0</v>
      </c>
      <c r="I28" s="35">
        <f t="shared" si="21"/>
        <v>112029.3248</v>
      </c>
      <c r="J28" s="37">
        <f>J26*6/94</f>
        <v>59564.680851063829</v>
      </c>
      <c r="K28" s="28"/>
      <c r="M28" s="27">
        <f t="shared" ref="M28:R28" si="27">M24*0.02</f>
        <v>5712.36</v>
      </c>
      <c r="N28" s="27">
        <f t="shared" si="27"/>
        <v>5980.32</v>
      </c>
      <c r="O28" s="27">
        <f t="shared" si="27"/>
        <v>5890.2</v>
      </c>
      <c r="P28" s="27">
        <f t="shared" si="27"/>
        <v>6493.32</v>
      </c>
      <c r="Q28" s="27">
        <f t="shared" si="27"/>
        <v>6530.88</v>
      </c>
      <c r="R28" s="26">
        <f t="shared" si="27"/>
        <v>6507.84</v>
      </c>
      <c r="S28" s="63">
        <f t="shared" si="3"/>
        <v>120235.1856</v>
      </c>
    </row>
    <row r="29" spans="1:19" x14ac:dyDescent="0.25">
      <c r="A29" s="19" t="s">
        <v>85</v>
      </c>
      <c r="B29" s="35">
        <f>B24-B28-B26</f>
        <v>1951829.3201919999</v>
      </c>
      <c r="C29" s="35">
        <f>C27</f>
        <v>182971.94080000001</v>
      </c>
      <c r="D29" s="35">
        <f t="shared" ref="D29:H29" si="28">D27</f>
        <v>165264.56640000001</v>
      </c>
      <c r="E29" s="35">
        <f t="shared" si="28"/>
        <v>95869.572799999994</v>
      </c>
      <c r="F29" s="35">
        <f t="shared" si="28"/>
        <v>71197.36</v>
      </c>
      <c r="G29" s="35">
        <f t="shared" si="28"/>
        <v>96337.235199999996</v>
      </c>
      <c r="H29" s="35">
        <f t="shared" si="28"/>
        <v>88541</v>
      </c>
      <c r="I29" s="35">
        <f t="shared" si="21"/>
        <v>700181.67519999994</v>
      </c>
      <c r="J29" s="37">
        <f>J27</f>
        <v>540765.31914893619</v>
      </c>
      <c r="K29" s="28"/>
      <c r="M29" s="27">
        <f>M27</f>
        <v>76111.64</v>
      </c>
      <c r="N29" s="27">
        <f>N27</f>
        <v>103545.68</v>
      </c>
      <c r="O29" s="27">
        <f>O27</f>
        <v>93435.8</v>
      </c>
      <c r="P29" s="27">
        <f>P27</f>
        <v>110447.67999999999</v>
      </c>
      <c r="Q29" s="27">
        <f>Q27</f>
        <v>110405.12</v>
      </c>
      <c r="R29" s="26">
        <f>R24-R26-R28</f>
        <v>105378.16</v>
      </c>
      <c r="S29" s="63">
        <f t="shared" si="3"/>
        <v>1116533.8144</v>
      </c>
    </row>
    <row r="30" spans="1:19" ht="18.75" customHeight="1" x14ac:dyDescent="0.25">
      <c r="A30" s="78" t="s">
        <v>127</v>
      </c>
      <c r="B30" s="79">
        <v>1700566.29</v>
      </c>
      <c r="C30" s="68">
        <v>153209.75</v>
      </c>
      <c r="D30" s="68">
        <v>138383</v>
      </c>
      <c r="E30" s="64">
        <v>55890</v>
      </c>
      <c r="F30" s="54">
        <v>64260</v>
      </c>
      <c r="G30" s="54">
        <v>85560</v>
      </c>
      <c r="H30" s="54">
        <v>98010</v>
      </c>
      <c r="I30" s="35">
        <f t="shared" si="21"/>
        <v>595312.75</v>
      </c>
      <c r="J30" s="64">
        <v>442103</v>
      </c>
      <c r="K30" s="28"/>
      <c r="L30" s="107"/>
      <c r="M30" s="107">
        <v>84810</v>
      </c>
      <c r="N30" s="107">
        <v>81300</v>
      </c>
      <c r="O30" s="27">
        <v>88950</v>
      </c>
      <c r="P30" s="107">
        <v>93390</v>
      </c>
      <c r="Q30" s="107">
        <v>97335</v>
      </c>
      <c r="R30" s="107">
        <v>97655</v>
      </c>
      <c r="S30" s="163">
        <f t="shared" si="3"/>
        <v>985543</v>
      </c>
    </row>
    <row r="31" spans="1:19" x14ac:dyDescent="0.25">
      <c r="A31" s="80" t="s">
        <v>125</v>
      </c>
      <c r="B31" s="56">
        <v>251263</v>
      </c>
      <c r="C31" s="38">
        <f t="shared" ref="C31:H31" si="29">C32-C28</f>
        <v>29762.1908</v>
      </c>
      <c r="D31" s="38">
        <f t="shared" si="29"/>
        <v>26881.5664</v>
      </c>
      <c r="E31" s="38">
        <f t="shared" si="29"/>
        <v>39979.572800000002</v>
      </c>
      <c r="F31" s="38">
        <f t="shared" si="29"/>
        <v>6937.3600000000006</v>
      </c>
      <c r="G31" s="38">
        <f t="shared" si="29"/>
        <v>10777.235199999999</v>
      </c>
      <c r="H31" s="38">
        <f t="shared" si="29"/>
        <v>-9469</v>
      </c>
      <c r="I31" s="35">
        <f t="shared" si="21"/>
        <v>104868.9252</v>
      </c>
      <c r="J31" s="55">
        <f>J32-J28</f>
        <v>98662.319148936163</v>
      </c>
      <c r="K31" s="28"/>
      <c r="M31" s="27">
        <f t="shared" ref="M31:R31" si="30">M32-M28</f>
        <v>-8698.36</v>
      </c>
      <c r="N31" s="27">
        <f t="shared" si="30"/>
        <v>22245.68</v>
      </c>
      <c r="O31" s="27">
        <f t="shared" si="30"/>
        <v>4485.8</v>
      </c>
      <c r="P31" s="27">
        <f t="shared" si="30"/>
        <v>17057.68</v>
      </c>
      <c r="Q31" s="27">
        <f t="shared" si="30"/>
        <v>13070.119999999999</v>
      </c>
      <c r="R31" s="26">
        <f t="shared" si="30"/>
        <v>7723.16</v>
      </c>
      <c r="S31" s="63">
        <f t="shared" si="3"/>
        <v>130990.8144</v>
      </c>
    </row>
    <row r="32" spans="1:19" ht="15.75" thickBot="1" x14ac:dyDescent="0.3">
      <c r="A32" s="81" t="s">
        <v>84</v>
      </c>
      <c r="B32" s="57"/>
      <c r="C32" s="77">
        <f t="shared" ref="C32:H32" si="31">C24-C25</f>
        <v>58671.25</v>
      </c>
      <c r="D32" s="77">
        <f t="shared" si="31"/>
        <v>52993</v>
      </c>
      <c r="E32" s="77">
        <f t="shared" si="31"/>
        <v>64637</v>
      </c>
      <c r="F32" s="82">
        <f t="shared" si="31"/>
        <v>15622</v>
      </c>
      <c r="G32" s="82">
        <f t="shared" si="31"/>
        <v>34444</v>
      </c>
      <c r="H32" s="82">
        <f t="shared" si="31"/>
        <v>-9469</v>
      </c>
      <c r="I32" s="42">
        <f t="shared" si="21"/>
        <v>216898.25</v>
      </c>
      <c r="J32" s="83">
        <f>J24-J25</f>
        <v>158227</v>
      </c>
      <c r="K32" s="102"/>
      <c r="L32" s="74"/>
      <c r="M32" s="85">
        <f>M24-M25</f>
        <v>-2986</v>
      </c>
      <c r="N32" s="85">
        <f>N24-N25</f>
        <v>28226</v>
      </c>
      <c r="O32" s="85">
        <f>O24-O25</f>
        <v>10376</v>
      </c>
      <c r="P32" s="85">
        <f>P24-P25</f>
        <v>23551</v>
      </c>
      <c r="Q32" s="85">
        <f>Q24-Q26-Q30</f>
        <v>19601</v>
      </c>
      <c r="R32" s="74">
        <f>R24-R25</f>
        <v>14231</v>
      </c>
      <c r="S32" s="165">
        <f t="shared" si="3"/>
        <v>251226</v>
      </c>
    </row>
    <row r="33" spans="1:21" x14ac:dyDescent="0.25">
      <c r="A33" s="43" t="s">
        <v>128</v>
      </c>
      <c r="B33" s="44"/>
      <c r="C33" s="53"/>
      <c r="D33" s="53"/>
      <c r="E33" s="53"/>
      <c r="F33" s="47"/>
      <c r="G33" s="47"/>
      <c r="H33" s="47"/>
      <c r="I33" s="95">
        <f>I35/K34/6</f>
        <v>384.45586330354354</v>
      </c>
      <c r="J33" s="48"/>
      <c r="K33" s="101"/>
      <c r="L33" s="30"/>
      <c r="M33" s="30"/>
      <c r="N33" s="30"/>
      <c r="O33" s="61"/>
      <c r="P33" s="30"/>
      <c r="Q33" s="30"/>
      <c r="R33" s="30"/>
      <c r="S33" s="164">
        <f t="shared" si="3"/>
        <v>0</v>
      </c>
    </row>
    <row r="34" spans="1:21" x14ac:dyDescent="0.25">
      <c r="A34" s="19" t="s">
        <v>75</v>
      </c>
      <c r="B34" s="35" t="e">
        <f>B36/(1-0.0784)</f>
        <v>#REF!</v>
      </c>
      <c r="C34" s="192">
        <v>403659</v>
      </c>
      <c r="D34" s="192">
        <v>364595</v>
      </c>
      <c r="E34" s="35">
        <v>403659</v>
      </c>
      <c r="F34" s="35">
        <v>430825</v>
      </c>
      <c r="G34" s="35">
        <v>362816</v>
      </c>
      <c r="H34" s="35">
        <v>334839</v>
      </c>
      <c r="I34" s="35">
        <f>C34+D34+E34+F34+G34+H34</f>
        <v>2300393</v>
      </c>
      <c r="J34" s="58">
        <f>1249517+282622</f>
        <v>1532139</v>
      </c>
      <c r="K34" s="37">
        <v>970.13</v>
      </c>
      <c r="L34" s="26">
        <v>970.13</v>
      </c>
      <c r="M34" s="26">
        <v>325681</v>
      </c>
      <c r="N34" s="26">
        <f>219171+51299</f>
        <v>270470</v>
      </c>
      <c r="O34" s="27">
        <f>256215+57567</f>
        <v>313782</v>
      </c>
      <c r="P34" s="26">
        <v>418632</v>
      </c>
      <c r="Q34" s="26">
        <v>356431</v>
      </c>
      <c r="R34" s="26">
        <f>208722+80489</f>
        <v>289211</v>
      </c>
      <c r="S34" s="63">
        <f>E34+F34+G34+H34+M34+N34+O34+P34+Q34+R34</f>
        <v>3506346</v>
      </c>
    </row>
    <row r="35" spans="1:21" x14ac:dyDescent="0.25">
      <c r="A35" s="19" t="s">
        <v>76</v>
      </c>
      <c r="B35" s="36" t="e">
        <f>#REF!</f>
        <v>#REF!</v>
      </c>
      <c r="C35" s="193">
        <v>403147</v>
      </c>
      <c r="D35" s="193">
        <v>364132</v>
      </c>
      <c r="E35" s="97">
        <v>403147</v>
      </c>
      <c r="F35" s="97">
        <v>423461</v>
      </c>
      <c r="G35" s="97">
        <v>329553</v>
      </c>
      <c r="H35" s="97">
        <v>314393</v>
      </c>
      <c r="I35" s="35">
        <f t="shared" ref="I35:I38" si="32">C35+D35+E35+F35+G35+H35</f>
        <v>2237833</v>
      </c>
      <c r="J35" s="98">
        <f>J36+40878+33572</f>
        <v>1470554</v>
      </c>
      <c r="K35" s="86"/>
      <c r="M35" s="27">
        <f t="shared" ref="M35:R35" si="33">M36</f>
        <v>304428</v>
      </c>
      <c r="N35" s="27">
        <f t="shared" si="33"/>
        <v>241377</v>
      </c>
      <c r="O35" s="27">
        <f t="shared" si="33"/>
        <v>294318</v>
      </c>
      <c r="P35" s="27">
        <f t="shared" si="33"/>
        <v>389100</v>
      </c>
      <c r="Q35" s="27">
        <f t="shared" si="33"/>
        <v>341369</v>
      </c>
      <c r="R35" s="26">
        <f t="shared" si="33"/>
        <v>287430</v>
      </c>
      <c r="S35" s="63">
        <f t="shared" ref="S35:S38" si="34">E35+F35+G35+H35+M35+N35+O35+P35+Q35+R35</f>
        <v>3328576</v>
      </c>
    </row>
    <row r="36" spans="1:21" x14ac:dyDescent="0.25">
      <c r="A36" s="19" t="s">
        <v>77</v>
      </c>
      <c r="B36" s="36" t="e">
        <f>#REF!</f>
        <v>#REF!</v>
      </c>
      <c r="C36" s="194">
        <f t="shared" ref="C36:H36" si="35">C35</f>
        <v>403147</v>
      </c>
      <c r="D36" s="194">
        <f t="shared" si="35"/>
        <v>364132</v>
      </c>
      <c r="E36" s="98">
        <f t="shared" si="35"/>
        <v>403147</v>
      </c>
      <c r="F36" s="98">
        <f t="shared" si="35"/>
        <v>423461</v>
      </c>
      <c r="G36" s="49">
        <f t="shared" si="35"/>
        <v>329553</v>
      </c>
      <c r="H36" s="49">
        <f t="shared" si="35"/>
        <v>314393</v>
      </c>
      <c r="I36" s="49">
        <f t="shared" si="32"/>
        <v>2237833</v>
      </c>
      <c r="J36" s="58">
        <f>1151964+244140</f>
        <v>1396104</v>
      </c>
      <c r="K36" s="106"/>
      <c r="L36" s="107"/>
      <c r="M36" s="107">
        <v>304428</v>
      </c>
      <c r="N36" s="107">
        <f>189092+4125+48160</f>
        <v>241377</v>
      </c>
      <c r="O36" s="27">
        <f>240878+53440</f>
        <v>294318</v>
      </c>
      <c r="P36" s="107">
        <v>389100</v>
      </c>
      <c r="Q36" s="107">
        <v>341369</v>
      </c>
      <c r="R36" s="107">
        <f>197514+77280+12636</f>
        <v>287430</v>
      </c>
      <c r="S36" s="63">
        <f t="shared" si="34"/>
        <v>3328576</v>
      </c>
    </row>
    <row r="37" spans="1:21" x14ac:dyDescent="0.25">
      <c r="A37" s="19" t="s">
        <v>79</v>
      </c>
      <c r="B37" s="36" t="e">
        <f>#REF!</f>
        <v>#REF!</v>
      </c>
      <c r="C37" s="195">
        <f>C34-C36</f>
        <v>512</v>
      </c>
      <c r="D37" s="195">
        <f>D34-D36</f>
        <v>463</v>
      </c>
      <c r="E37" s="37">
        <f>E34-E36</f>
        <v>512</v>
      </c>
      <c r="F37" s="37">
        <f>F34-F36</f>
        <v>7364</v>
      </c>
      <c r="G37" s="37">
        <f>G34-G35</f>
        <v>33263</v>
      </c>
      <c r="H37" s="37">
        <f>H34-H35</f>
        <v>20446</v>
      </c>
      <c r="I37" s="35">
        <f t="shared" si="32"/>
        <v>62560</v>
      </c>
      <c r="J37" s="58">
        <f>J34-J35</f>
        <v>61585</v>
      </c>
      <c r="K37" s="86"/>
      <c r="M37" s="27">
        <f>M34-M36</f>
        <v>21253</v>
      </c>
      <c r="N37" s="27">
        <f>N34-N36</f>
        <v>29093</v>
      </c>
      <c r="O37" s="27">
        <f>O34-O36</f>
        <v>19464</v>
      </c>
      <c r="P37" s="27">
        <f>P34-P36</f>
        <v>29532</v>
      </c>
      <c r="Q37" s="27">
        <f>Q34-Q36</f>
        <v>15062</v>
      </c>
      <c r="R37" s="26">
        <f>R38</f>
        <v>1781</v>
      </c>
      <c r="S37" s="63">
        <f t="shared" si="34"/>
        <v>177770</v>
      </c>
    </row>
    <row r="38" spans="1:21" ht="15.75" thickBot="1" x14ac:dyDescent="0.3">
      <c r="A38" s="39" t="s">
        <v>84</v>
      </c>
      <c r="B38" s="50" t="e">
        <f>#REF!</f>
        <v>#REF!</v>
      </c>
      <c r="C38" s="196">
        <f>C37</f>
        <v>512</v>
      </c>
      <c r="D38" s="196">
        <f t="shared" ref="D38:H38" si="36">D37</f>
        <v>463</v>
      </c>
      <c r="E38" s="51">
        <f t="shared" si="36"/>
        <v>512</v>
      </c>
      <c r="F38" s="83">
        <f t="shared" si="36"/>
        <v>7364</v>
      </c>
      <c r="G38" s="83">
        <f t="shared" si="36"/>
        <v>33263</v>
      </c>
      <c r="H38" s="42">
        <f t="shared" si="36"/>
        <v>20446</v>
      </c>
      <c r="I38" s="42">
        <f t="shared" si="32"/>
        <v>62560</v>
      </c>
      <c r="J38" s="84">
        <f>J37</f>
        <v>61585</v>
      </c>
      <c r="K38" s="100"/>
      <c r="L38" s="74"/>
      <c r="M38" s="85">
        <f>M37</f>
        <v>21253</v>
      </c>
      <c r="N38" s="85">
        <f>N37</f>
        <v>29093</v>
      </c>
      <c r="O38" s="85">
        <f>O37</f>
        <v>19464</v>
      </c>
      <c r="P38" s="74">
        <f>P34-P36</f>
        <v>29532</v>
      </c>
      <c r="Q38" s="74">
        <f>Q34-Q36</f>
        <v>15062</v>
      </c>
      <c r="R38" s="74">
        <f>R34-R36</f>
        <v>1781</v>
      </c>
      <c r="S38" s="165">
        <f t="shared" si="34"/>
        <v>177770</v>
      </c>
    </row>
    <row r="39" spans="1:21" x14ac:dyDescent="0.25">
      <c r="A39" s="43" t="s">
        <v>86</v>
      </c>
      <c r="B39" s="59"/>
      <c r="C39" s="60"/>
      <c r="D39" s="60"/>
      <c r="E39" s="60"/>
      <c r="F39" s="61"/>
      <c r="G39" s="61"/>
      <c r="H39" s="61"/>
      <c r="I39" s="95">
        <f>I41/K40/6</f>
        <v>616.71405228758169</v>
      </c>
      <c r="J39" s="32"/>
      <c r="K39" s="101"/>
      <c r="L39" s="30"/>
      <c r="M39" s="30"/>
      <c r="N39" s="30"/>
      <c r="O39" s="61"/>
      <c r="P39" s="30"/>
      <c r="Q39" s="30"/>
      <c r="R39" s="30"/>
      <c r="S39" s="164">
        <f t="shared" si="3"/>
        <v>0</v>
      </c>
    </row>
    <row r="40" spans="1:21" x14ac:dyDescent="0.25">
      <c r="A40" s="62" t="s">
        <v>87</v>
      </c>
      <c r="B40" s="63">
        <v>302083.33</v>
      </c>
      <c r="C40" s="28">
        <v>14948.64</v>
      </c>
      <c r="D40" s="28">
        <v>13502</v>
      </c>
      <c r="E40" s="28">
        <v>12691</v>
      </c>
      <c r="F40" s="28">
        <v>7421</v>
      </c>
      <c r="G40" s="28">
        <v>7826</v>
      </c>
      <c r="H40" s="28">
        <v>9448</v>
      </c>
      <c r="I40" s="54">
        <f>C40+D40+E40+F40+G40+H40</f>
        <v>65836.639999999999</v>
      </c>
      <c r="J40" s="64">
        <f>J42+J41</f>
        <v>50888</v>
      </c>
      <c r="K40" s="28">
        <v>16.32</v>
      </c>
      <c r="L40" s="26">
        <v>16.32</v>
      </c>
      <c r="M40" s="26">
        <v>17961</v>
      </c>
      <c r="N40" s="26">
        <v>-6776</v>
      </c>
      <c r="O40" s="27">
        <v>11412</v>
      </c>
      <c r="P40" s="26">
        <v>18442</v>
      </c>
      <c r="Q40" s="26">
        <v>12740</v>
      </c>
      <c r="R40" s="26">
        <v>7774</v>
      </c>
      <c r="S40" s="63">
        <f t="shared" si="3"/>
        <v>112441</v>
      </c>
    </row>
    <row r="41" spans="1:21" x14ac:dyDescent="0.25">
      <c r="A41" s="62" t="s">
        <v>88</v>
      </c>
      <c r="B41" s="63">
        <v>290000</v>
      </c>
      <c r="C41" s="58">
        <v>11912.64</v>
      </c>
      <c r="D41" s="58">
        <v>13507</v>
      </c>
      <c r="E41" s="58">
        <v>9655</v>
      </c>
      <c r="F41" s="58">
        <v>8641</v>
      </c>
      <c r="G41" s="58">
        <v>6613</v>
      </c>
      <c r="H41" s="58">
        <v>10060</v>
      </c>
      <c r="I41" s="49">
        <f>C41+D41+E41+F41+G41+H41</f>
        <v>60388.639999999999</v>
      </c>
      <c r="J41" s="58">
        <v>48476</v>
      </c>
      <c r="K41" s="58"/>
      <c r="L41" s="107"/>
      <c r="M41" s="107">
        <v>7016</v>
      </c>
      <c r="N41" s="107">
        <v>3572</v>
      </c>
      <c r="O41" s="27">
        <v>8844</v>
      </c>
      <c r="P41" s="107">
        <v>17157</v>
      </c>
      <c r="Q41" s="107">
        <v>16549</v>
      </c>
      <c r="R41" s="107">
        <v>10871</v>
      </c>
      <c r="S41" s="163">
        <f t="shared" si="3"/>
        <v>112485</v>
      </c>
    </row>
    <row r="42" spans="1:21" ht="15.75" thickBot="1" x14ac:dyDescent="0.3">
      <c r="A42" s="65" t="s">
        <v>89</v>
      </c>
      <c r="B42" s="66">
        <v>12083.33</v>
      </c>
      <c r="C42" s="67">
        <f>C40-C41</f>
        <v>3036</v>
      </c>
      <c r="D42" s="67">
        <f t="shared" ref="D42:H42" si="37">D40-D41</f>
        <v>-5</v>
      </c>
      <c r="E42" s="67">
        <f t="shared" si="37"/>
        <v>3036</v>
      </c>
      <c r="F42" s="67">
        <f t="shared" si="37"/>
        <v>-1220</v>
      </c>
      <c r="G42" s="67">
        <f t="shared" si="37"/>
        <v>1213</v>
      </c>
      <c r="H42" s="67">
        <f t="shared" si="37"/>
        <v>-612</v>
      </c>
      <c r="I42" s="114">
        <f>C42+D42+E42+F42+G42+H42</f>
        <v>5448</v>
      </c>
      <c r="J42" s="115">
        <v>2412</v>
      </c>
      <c r="K42" s="67"/>
      <c r="L42" s="116"/>
      <c r="M42" s="117">
        <f>M40-M41</f>
        <v>10945</v>
      </c>
      <c r="N42" s="117">
        <f>N40-N41</f>
        <v>-10348</v>
      </c>
      <c r="O42" s="117">
        <f>O40-O41</f>
        <v>2568</v>
      </c>
      <c r="P42" s="116">
        <v>1285</v>
      </c>
      <c r="Q42" s="116">
        <f>Q40-Q41</f>
        <v>-3809</v>
      </c>
      <c r="R42" s="116">
        <f>R40-R41</f>
        <v>-3097</v>
      </c>
      <c r="S42" s="63">
        <f t="shared" si="3"/>
        <v>-44</v>
      </c>
    </row>
    <row r="43" spans="1:21" x14ac:dyDescent="0.25">
      <c r="A43" s="69" t="s">
        <v>129</v>
      </c>
      <c r="B43" s="112" t="e">
        <f>B4+B14+B24+B34+B40</f>
        <v>#REF!</v>
      </c>
      <c r="C43" s="118">
        <f>C4+C14+C24+C34+C40</f>
        <v>2322402.5299999998</v>
      </c>
      <c r="D43" s="111">
        <f t="shared" ref="D43:H43" si="38">D4+D14+D24+D34+D40</f>
        <v>2097653</v>
      </c>
      <c r="E43" s="111">
        <f t="shared" si="38"/>
        <v>2107423</v>
      </c>
      <c r="F43" s="111">
        <f t="shared" si="38"/>
        <v>1958008</v>
      </c>
      <c r="G43" s="111">
        <f t="shared" si="38"/>
        <v>1622447</v>
      </c>
      <c r="H43" s="111">
        <f t="shared" si="38"/>
        <v>1602028</v>
      </c>
      <c r="I43" s="111">
        <f t="shared" ref="I43:R43" si="39">I4+I14+I24+I34+I40</f>
        <v>11709961.530000001</v>
      </c>
      <c r="J43" s="111">
        <f t="shared" si="39"/>
        <v>9022964</v>
      </c>
      <c r="K43" s="119">
        <f t="shared" si="39"/>
        <v>3442.05</v>
      </c>
      <c r="L43" s="111">
        <f t="shared" si="39"/>
        <v>3011.44</v>
      </c>
      <c r="M43" s="111">
        <f t="shared" si="39"/>
        <v>1577247</v>
      </c>
      <c r="N43" s="111">
        <f t="shared" si="39"/>
        <v>1508256</v>
      </c>
      <c r="O43" s="111">
        <f t="shared" si="39"/>
        <v>1710779</v>
      </c>
      <c r="P43" s="111">
        <f t="shared" si="39"/>
        <v>2098504</v>
      </c>
      <c r="Q43" s="111">
        <f t="shared" si="39"/>
        <v>2251686</v>
      </c>
      <c r="R43" s="111">
        <f t="shared" si="39"/>
        <v>2511913</v>
      </c>
      <c r="S43" s="174">
        <f>S4+S14+S24+S34+S40</f>
        <v>20681349</v>
      </c>
      <c r="T43" s="173"/>
      <c r="U43" s="173"/>
    </row>
    <row r="44" spans="1:21" x14ac:dyDescent="0.25">
      <c r="A44" s="70" t="s">
        <v>130</v>
      </c>
      <c r="B44" s="113" t="e">
        <f>B6+B16+B26+B27+B36+B41</f>
        <v>#REF!</v>
      </c>
      <c r="C44" s="120">
        <f>C6+C16+C26+C35+C41</f>
        <v>1570105.2471428569</v>
      </c>
      <c r="D44" s="108">
        <f t="shared" ref="D44:H44" si="40">D6+D16+D26+D35+D41</f>
        <v>1420907</v>
      </c>
      <c r="E44" s="108">
        <f t="shared" si="40"/>
        <v>1557393</v>
      </c>
      <c r="F44" s="108">
        <f t="shared" si="40"/>
        <v>1497612</v>
      </c>
      <c r="G44" s="108">
        <f t="shared" si="40"/>
        <v>1067689</v>
      </c>
      <c r="H44" s="108">
        <f t="shared" si="40"/>
        <v>1129450</v>
      </c>
      <c r="I44" s="108">
        <f>I6+I16+I26+I35+I41</f>
        <v>8243156.2471428569</v>
      </c>
      <c r="J44" s="108">
        <f>J6+J16+J26+J35+J41</f>
        <v>6308919</v>
      </c>
      <c r="K44" s="27"/>
      <c r="L44" s="109"/>
      <c r="M44" s="105">
        <f t="shared" ref="M44:R44" si="41">M6+M16+M26+M36+M41</f>
        <v>1044668</v>
      </c>
      <c r="N44" s="105">
        <f t="shared" si="41"/>
        <v>1018855</v>
      </c>
      <c r="O44" s="105">
        <f t="shared" si="41"/>
        <v>1129427</v>
      </c>
      <c r="P44" s="105">
        <f t="shared" si="41"/>
        <v>1462185</v>
      </c>
      <c r="Q44" s="105">
        <f>Q6+Q16+Q26+Q36+Q41</f>
        <v>1449601</v>
      </c>
      <c r="R44" s="105">
        <f t="shared" si="41"/>
        <v>1262604</v>
      </c>
      <c r="S44" s="175">
        <f>S6+S16+S26+S36+S41</f>
        <v>13676259</v>
      </c>
    </row>
    <row r="45" spans="1:21" x14ac:dyDescent="0.25">
      <c r="A45" s="70" t="s">
        <v>131</v>
      </c>
      <c r="B45" s="113" t="e">
        <f>B8+B18+B28+B37+B42</f>
        <v>#REF!</v>
      </c>
      <c r="C45" s="120">
        <f t="shared" ref="C45:H45" si="42">C8+C18+C28+C37+C42</f>
        <v>109566.418338</v>
      </c>
      <c r="D45" s="108">
        <f t="shared" si="42"/>
        <v>94923.193599999999</v>
      </c>
      <c r="E45" s="108">
        <f t="shared" si="42"/>
        <v>100771.83319999999</v>
      </c>
      <c r="F45" s="108">
        <f t="shared" si="42"/>
        <v>31334.307999999997</v>
      </c>
      <c r="G45" s="108">
        <f t="shared" si="42"/>
        <v>105791.7948</v>
      </c>
      <c r="H45" s="108">
        <f t="shared" si="42"/>
        <v>23623.360000000001</v>
      </c>
      <c r="I45" s="108">
        <f>I8+I18+I28+I37+I42</f>
        <v>466010.90793800005</v>
      </c>
      <c r="J45" s="108">
        <f>J8+J18+J28+J37+J42</f>
        <v>250536.04448742748</v>
      </c>
      <c r="K45" s="27"/>
      <c r="L45" s="109"/>
      <c r="M45" s="108">
        <f t="shared" ref="M45:R45" si="43">M8+M18+M28+M37+M42</f>
        <v>60540.66</v>
      </c>
      <c r="N45" s="108">
        <f t="shared" si="43"/>
        <v>47150.559999999998</v>
      </c>
      <c r="O45" s="108">
        <f t="shared" si="43"/>
        <v>60654.45</v>
      </c>
      <c r="P45" s="108">
        <f t="shared" si="43"/>
        <v>67917.88</v>
      </c>
      <c r="Q45" s="108">
        <f t="shared" si="43"/>
        <v>53479.57</v>
      </c>
      <c r="R45" s="108">
        <f t="shared" si="43"/>
        <v>64702.240000000005</v>
      </c>
      <c r="S45" s="176">
        <f>S8+S18+S28+S37+S42</f>
        <v>710426.84959999996</v>
      </c>
    </row>
    <row r="46" spans="1:21" x14ac:dyDescent="0.25">
      <c r="A46" s="72" t="s">
        <v>132</v>
      </c>
      <c r="B46" s="28">
        <f>B10+B20</f>
        <v>4387540</v>
      </c>
      <c r="C46" s="120">
        <f t="shared" ref="C46:J47" si="44">C10+C20+C30</f>
        <v>551452.68285714288</v>
      </c>
      <c r="D46" s="108">
        <f t="shared" si="44"/>
        <v>498086</v>
      </c>
      <c r="E46" s="108">
        <f t="shared" si="44"/>
        <v>394665</v>
      </c>
      <c r="F46" s="108">
        <f t="shared" si="44"/>
        <v>399332</v>
      </c>
      <c r="G46" s="108">
        <f t="shared" si="44"/>
        <v>433595</v>
      </c>
      <c r="H46" s="108">
        <f t="shared" si="44"/>
        <v>444345</v>
      </c>
      <c r="I46" s="108">
        <f t="shared" si="44"/>
        <v>2721475.6828571428</v>
      </c>
      <c r="J46" s="108">
        <f t="shared" si="44"/>
        <v>2170023</v>
      </c>
      <c r="K46" s="27"/>
      <c r="L46" s="109"/>
      <c r="M46" s="105">
        <f t="shared" ref="M46:R47" si="45">M10+M20+M30</f>
        <v>428917</v>
      </c>
      <c r="N46" s="105">
        <f t="shared" si="45"/>
        <v>446398</v>
      </c>
      <c r="O46" s="105">
        <f t="shared" si="45"/>
        <v>489476</v>
      </c>
      <c r="P46" s="105">
        <f t="shared" si="45"/>
        <v>506194</v>
      </c>
      <c r="Q46" s="105">
        <f t="shared" si="45"/>
        <v>615134</v>
      </c>
      <c r="R46" s="105">
        <f t="shared" si="45"/>
        <v>711592</v>
      </c>
      <c r="S46" s="175">
        <f>S10+S20+S30</f>
        <v>5367734</v>
      </c>
    </row>
    <row r="47" spans="1:21" ht="15.75" thickBot="1" x14ac:dyDescent="0.3">
      <c r="A47" s="73" t="s">
        <v>90</v>
      </c>
      <c r="B47" s="67">
        <f>B11+B21</f>
        <v>641735.56166895898</v>
      </c>
      <c r="C47" s="128">
        <f t="shared" si="44"/>
        <v>91278.181661999915</v>
      </c>
      <c r="D47" s="129">
        <f t="shared" si="44"/>
        <v>83736.806399999987</v>
      </c>
      <c r="E47" s="129">
        <f t="shared" si="44"/>
        <v>54593.166799999985</v>
      </c>
      <c r="F47" s="129">
        <f t="shared" si="44"/>
        <v>29729.691999999995</v>
      </c>
      <c r="G47" s="129">
        <f t="shared" si="44"/>
        <v>15371.2052</v>
      </c>
      <c r="H47" s="129">
        <f t="shared" si="44"/>
        <v>4609.640000000014</v>
      </c>
      <c r="I47" s="129">
        <f t="shared" si="44"/>
        <v>279318.69206199993</v>
      </c>
      <c r="J47" s="129">
        <f t="shared" si="44"/>
        <v>293485.95551257255</v>
      </c>
      <c r="K47" s="117"/>
      <c r="L47" s="130"/>
      <c r="M47" s="129">
        <f t="shared" si="45"/>
        <v>43121.34</v>
      </c>
      <c r="N47" s="129">
        <f t="shared" si="45"/>
        <v>-4147.5599999999977</v>
      </c>
      <c r="O47" s="129">
        <f t="shared" si="45"/>
        <v>31221.550000000003</v>
      </c>
      <c r="P47" s="129">
        <f t="shared" si="45"/>
        <v>62207.12</v>
      </c>
      <c r="Q47" s="129">
        <f t="shared" si="45"/>
        <v>133471.43</v>
      </c>
      <c r="R47" s="129">
        <f t="shared" si="45"/>
        <v>473014.75999999995</v>
      </c>
      <c r="S47" s="177">
        <f>S11+S21+S31</f>
        <v>926929.15039999993</v>
      </c>
    </row>
    <row r="48" spans="1:21" x14ac:dyDescent="0.25">
      <c r="A48" s="69" t="s">
        <v>91</v>
      </c>
      <c r="B48" s="131" t="e">
        <f>B43</f>
        <v>#REF!</v>
      </c>
      <c r="C48" s="131">
        <f t="shared" ref="C48:H48" si="46">C43</f>
        <v>2322402.5299999998</v>
      </c>
      <c r="D48" s="131">
        <f t="shared" si="46"/>
        <v>2097653</v>
      </c>
      <c r="E48" s="131">
        <f t="shared" si="46"/>
        <v>2107423</v>
      </c>
      <c r="F48" s="131">
        <f t="shared" si="46"/>
        <v>1958008</v>
      </c>
      <c r="G48" s="131">
        <f t="shared" si="46"/>
        <v>1622447</v>
      </c>
      <c r="H48" s="131">
        <f t="shared" si="46"/>
        <v>1602028</v>
      </c>
      <c r="I48" s="181">
        <f t="shared" ref="I48:R48" si="47">I43</f>
        <v>11709961.530000001</v>
      </c>
      <c r="J48" s="181">
        <f t="shared" si="47"/>
        <v>9022964</v>
      </c>
      <c r="K48" s="132">
        <f t="shared" si="47"/>
        <v>3442.05</v>
      </c>
      <c r="L48" s="131">
        <f t="shared" si="47"/>
        <v>3011.44</v>
      </c>
      <c r="M48" s="131">
        <f t="shared" si="47"/>
        <v>1577247</v>
      </c>
      <c r="N48" s="131">
        <f t="shared" si="47"/>
        <v>1508256</v>
      </c>
      <c r="O48" s="131">
        <f t="shared" si="47"/>
        <v>1710779</v>
      </c>
      <c r="P48" s="131">
        <f t="shared" si="47"/>
        <v>2098504</v>
      </c>
      <c r="Q48" s="131">
        <f t="shared" si="47"/>
        <v>2251686</v>
      </c>
      <c r="R48" s="131">
        <f t="shared" si="47"/>
        <v>2511913</v>
      </c>
      <c r="S48" s="174">
        <f>S4+S14+S24+S34+S40</f>
        <v>20681349</v>
      </c>
    </row>
    <row r="49" spans="1:20" x14ac:dyDescent="0.25">
      <c r="A49" s="70" t="s">
        <v>153</v>
      </c>
      <c r="B49" s="88" t="e">
        <f>B44+B46</f>
        <v>#REF!</v>
      </c>
      <c r="C49" s="135">
        <f>C44+C46</f>
        <v>2121557.9299999997</v>
      </c>
      <c r="D49" s="135">
        <f t="shared" ref="D49:H49" si="48">D44+D46</f>
        <v>1918993</v>
      </c>
      <c r="E49" s="135">
        <f t="shared" si="48"/>
        <v>1952058</v>
      </c>
      <c r="F49" s="135">
        <f t="shared" si="48"/>
        <v>1896944</v>
      </c>
      <c r="G49" s="135">
        <f t="shared" si="48"/>
        <v>1501284</v>
      </c>
      <c r="H49" s="135">
        <f t="shared" si="48"/>
        <v>1573795</v>
      </c>
      <c r="I49" s="170">
        <f>I44+I46</f>
        <v>10964631.93</v>
      </c>
      <c r="J49" s="170">
        <f>J44+J46</f>
        <v>8478942</v>
      </c>
      <c r="K49" s="137"/>
      <c r="L49" s="137"/>
      <c r="M49" s="135">
        <f t="shared" ref="M49:R50" si="49">M44+M46</f>
        <v>1473585</v>
      </c>
      <c r="N49" s="135">
        <f t="shared" si="49"/>
        <v>1465253</v>
      </c>
      <c r="O49" s="135">
        <f t="shared" si="49"/>
        <v>1618903</v>
      </c>
      <c r="P49" s="135">
        <f t="shared" si="49"/>
        <v>1968379</v>
      </c>
      <c r="Q49" s="135">
        <f t="shared" si="49"/>
        <v>2064735</v>
      </c>
      <c r="R49" s="135">
        <f t="shared" si="49"/>
        <v>1974196</v>
      </c>
      <c r="S49" s="178">
        <f>S5+S15+S25+S35+S41</f>
        <v>19043993</v>
      </c>
      <c r="T49" s="173"/>
    </row>
    <row r="50" spans="1:20" ht="15.75" thickBot="1" x14ac:dyDescent="0.3">
      <c r="A50" s="140" t="s">
        <v>92</v>
      </c>
      <c r="B50" s="141" t="e">
        <f>B45+B47</f>
        <v>#REF!</v>
      </c>
      <c r="C50" s="141">
        <f t="shared" ref="C50:H50" si="50">C45+C47</f>
        <v>200844.59999999992</v>
      </c>
      <c r="D50" s="141">
        <f t="shared" si="50"/>
        <v>178660</v>
      </c>
      <c r="E50" s="141">
        <f t="shared" si="50"/>
        <v>155364.99999999997</v>
      </c>
      <c r="F50" s="141">
        <f t="shared" si="50"/>
        <v>61063.999999999993</v>
      </c>
      <c r="G50" s="141">
        <f t="shared" si="50"/>
        <v>121163</v>
      </c>
      <c r="H50" s="141">
        <f t="shared" si="50"/>
        <v>28233.000000000015</v>
      </c>
      <c r="I50" s="182">
        <f>I12+I22+I32+I38+I42</f>
        <v>745329.59999999986</v>
      </c>
      <c r="J50" s="182">
        <f>J12+J22+J32+J38+J42</f>
        <v>544022</v>
      </c>
      <c r="K50" s="74"/>
      <c r="L50" s="142"/>
      <c r="M50" s="141">
        <f t="shared" si="49"/>
        <v>103662</v>
      </c>
      <c r="N50" s="141">
        <f t="shared" si="49"/>
        <v>43003</v>
      </c>
      <c r="O50" s="141">
        <f t="shared" si="49"/>
        <v>91876</v>
      </c>
      <c r="P50" s="141">
        <f t="shared" si="49"/>
        <v>130125</v>
      </c>
      <c r="Q50" s="141">
        <f t="shared" si="49"/>
        <v>186951</v>
      </c>
      <c r="R50" s="141">
        <f t="shared" si="49"/>
        <v>537717</v>
      </c>
      <c r="S50" s="179">
        <f>S48-S49</f>
        <v>1637356</v>
      </c>
      <c r="T50" s="173"/>
    </row>
    <row r="51" spans="1:20" hidden="1" x14ac:dyDescent="0.25">
      <c r="A51" s="138" t="s">
        <v>143</v>
      </c>
      <c r="B51" s="110"/>
      <c r="C51" s="139"/>
      <c r="D51" s="166">
        <v>1691520</v>
      </c>
      <c r="E51" s="166">
        <v>1851818</v>
      </c>
      <c r="F51" s="166">
        <v>1851818</v>
      </c>
      <c r="G51" s="166">
        <v>1851818</v>
      </c>
      <c r="H51" s="166">
        <v>1851818</v>
      </c>
      <c r="I51" s="166" t="s">
        <v>154</v>
      </c>
      <c r="J51" s="166"/>
      <c r="K51" s="167"/>
      <c r="L51" s="168"/>
      <c r="M51" s="139">
        <v>1851818</v>
      </c>
      <c r="N51" s="139">
        <v>1851818</v>
      </c>
      <c r="O51" s="139">
        <v>1851818</v>
      </c>
      <c r="P51" s="180">
        <v>1851818</v>
      </c>
      <c r="Q51" s="180">
        <v>2101818</v>
      </c>
      <c r="R51" s="180">
        <v>2101818</v>
      </c>
      <c r="S51" s="169">
        <f>D51+E51+F51+G51+H51+M51+N51+O51+P51+Q51+R51</f>
        <v>20709700</v>
      </c>
    </row>
    <row r="52" spans="1:20" hidden="1" x14ac:dyDescent="0.25">
      <c r="A52" s="126" t="s">
        <v>144</v>
      </c>
      <c r="B52" s="127"/>
      <c r="C52" s="149"/>
      <c r="D52" s="149">
        <f t="shared" ref="D52:H52" si="51">D49-D51</f>
        <v>227473</v>
      </c>
      <c r="E52" s="149">
        <f t="shared" si="51"/>
        <v>100240</v>
      </c>
      <c r="F52" s="149">
        <f t="shared" si="51"/>
        <v>45126</v>
      </c>
      <c r="G52" s="149">
        <f t="shared" si="51"/>
        <v>-350534</v>
      </c>
      <c r="H52" s="149">
        <f t="shared" si="51"/>
        <v>-278023</v>
      </c>
      <c r="I52" s="149"/>
      <c r="J52" s="149"/>
      <c r="K52" s="149">
        <f t="shared" ref="K52:P52" si="52">K49-K51</f>
        <v>0</v>
      </c>
      <c r="L52" s="149">
        <f t="shared" si="52"/>
        <v>0</v>
      </c>
      <c r="M52" s="149">
        <f t="shared" si="52"/>
        <v>-378233</v>
      </c>
      <c r="N52" s="149">
        <f t="shared" si="52"/>
        <v>-386565</v>
      </c>
      <c r="O52" s="149">
        <f t="shared" si="52"/>
        <v>-232915</v>
      </c>
      <c r="P52" s="149">
        <f t="shared" si="52"/>
        <v>116561</v>
      </c>
      <c r="Q52" s="144"/>
      <c r="R52" s="144"/>
      <c r="S52" s="144">
        <f>S49-S51</f>
        <v>-1665707</v>
      </c>
    </row>
    <row r="53" spans="1:20" hidden="1" x14ac:dyDescent="0.25">
      <c r="A53" s="133"/>
      <c r="B53" s="134"/>
      <c r="C53" s="150"/>
      <c r="D53" s="150">
        <f t="shared" ref="D53:H53" si="53">D52/D54*100</f>
        <v>11.37365</v>
      </c>
      <c r="E53" s="150">
        <f t="shared" si="53"/>
        <v>5.0119999999999996</v>
      </c>
      <c r="F53" s="150">
        <f t="shared" si="53"/>
        <v>2.2563</v>
      </c>
      <c r="G53" s="150">
        <f t="shared" si="53"/>
        <v>-18.645425531914896</v>
      </c>
      <c r="H53" s="150">
        <f t="shared" si="53"/>
        <v>-15.796761363636364</v>
      </c>
      <c r="I53" s="146"/>
      <c r="J53" s="146"/>
      <c r="K53" s="147"/>
      <c r="L53" s="147"/>
      <c r="M53" s="150">
        <f>M52/M54*100</f>
        <v>-19.80277486910995</v>
      </c>
      <c r="N53" s="150">
        <f>N52/N54*100</f>
        <v>-20.239005235602097</v>
      </c>
      <c r="O53" s="150">
        <f>O52/O54*100</f>
        <v>-10.733410138248848</v>
      </c>
      <c r="P53" s="150">
        <f>P52/P54*100</f>
        <v>5.37147465437788</v>
      </c>
      <c r="Q53" s="147"/>
      <c r="R53" s="147"/>
      <c r="S53" s="157">
        <f>S52/S51*100</f>
        <v>-8.0431247193344184</v>
      </c>
    </row>
    <row r="54" spans="1:20" hidden="1" x14ac:dyDescent="0.25">
      <c r="A54" s="126" t="s">
        <v>145</v>
      </c>
      <c r="B54" s="127"/>
      <c r="C54" s="170">
        <v>2110000</v>
      </c>
      <c r="D54" s="170">
        <v>2000000</v>
      </c>
      <c r="E54" s="170">
        <v>2000000</v>
      </c>
      <c r="F54" s="170">
        <v>2000000</v>
      </c>
      <c r="G54" s="170">
        <v>1880000</v>
      </c>
      <c r="H54" s="170">
        <v>1760000</v>
      </c>
      <c r="I54" s="170"/>
      <c r="J54" s="170"/>
      <c r="K54" s="171"/>
      <c r="L54" s="171"/>
      <c r="M54" s="170">
        <v>1910000</v>
      </c>
      <c r="N54" s="170">
        <v>1910000</v>
      </c>
      <c r="O54" s="170">
        <v>2170000</v>
      </c>
      <c r="P54" s="171">
        <v>2170000</v>
      </c>
      <c r="Q54" s="171">
        <v>2290000</v>
      </c>
      <c r="R54" s="171">
        <v>2290000</v>
      </c>
      <c r="S54" s="172">
        <f>C54+D54+E54+F54+G54+H54+M54+N54+O54+P54+Q54+R54</f>
        <v>24490000</v>
      </c>
    </row>
    <row r="55" spans="1:20" hidden="1" x14ac:dyDescent="0.25">
      <c r="A55" s="133"/>
      <c r="B55" s="134"/>
      <c r="C55" s="150">
        <f>C54-C49</f>
        <v>-11557.929999999702</v>
      </c>
      <c r="D55" s="150">
        <f t="shared" ref="D55:H55" si="54">D54-D49</f>
        <v>81007</v>
      </c>
      <c r="E55" s="150">
        <f t="shared" si="54"/>
        <v>47942</v>
      </c>
      <c r="F55" s="150">
        <f t="shared" si="54"/>
        <v>103056</v>
      </c>
      <c r="G55" s="150">
        <f t="shared" si="54"/>
        <v>378716</v>
      </c>
      <c r="H55" s="150">
        <f t="shared" si="54"/>
        <v>186205</v>
      </c>
      <c r="I55" s="146"/>
      <c r="J55" s="146"/>
      <c r="K55" s="147"/>
      <c r="L55" s="147"/>
      <c r="M55" s="150">
        <f t="shared" ref="M55" si="55">M54-M49</f>
        <v>436415</v>
      </c>
      <c r="N55" s="150">
        <f t="shared" ref="N55" si="56">N54-N49</f>
        <v>444747</v>
      </c>
      <c r="O55" s="150">
        <f t="shared" ref="O55:P55" si="57">O54-O49</f>
        <v>551097</v>
      </c>
      <c r="P55" s="150">
        <f t="shared" si="57"/>
        <v>201621</v>
      </c>
      <c r="Q55" s="145"/>
      <c r="R55" s="145"/>
      <c r="S55" s="145"/>
    </row>
    <row r="56" spans="1:20" hidden="1" x14ac:dyDescent="0.25">
      <c r="A56" s="133" t="s">
        <v>150</v>
      </c>
      <c r="B56" s="134"/>
      <c r="C56" s="150">
        <f>C55/C54*100</f>
        <v>-0.54776919431278204</v>
      </c>
      <c r="D56" s="150">
        <f t="shared" ref="D56:H56" si="58">D55/D54*100</f>
        <v>4.0503499999999999</v>
      </c>
      <c r="E56" s="150">
        <f t="shared" si="58"/>
        <v>2.3971</v>
      </c>
      <c r="F56" s="150">
        <f t="shared" si="58"/>
        <v>5.1528</v>
      </c>
      <c r="G56" s="150">
        <f t="shared" si="58"/>
        <v>20.144468085106382</v>
      </c>
      <c r="H56" s="150">
        <f t="shared" si="58"/>
        <v>10.579829545454546</v>
      </c>
      <c r="I56" s="146"/>
      <c r="J56" s="146"/>
      <c r="K56" s="147"/>
      <c r="L56" s="147"/>
      <c r="M56" s="151">
        <f t="shared" ref="M56" si="59">M55/M54*100</f>
        <v>22.848952879581152</v>
      </c>
      <c r="N56" s="151">
        <f t="shared" ref="N56" si="60">N55/N54*100</f>
        <v>23.285183246073299</v>
      </c>
      <c r="O56" s="151">
        <f t="shared" ref="O56:P56" si="61">O55/O54*100</f>
        <v>25.396175115207377</v>
      </c>
      <c r="P56" s="151">
        <f t="shared" si="61"/>
        <v>9.2912903225806449</v>
      </c>
      <c r="Q56" s="145"/>
      <c r="R56" s="145"/>
      <c r="S56" s="158">
        <f>S58-S49</f>
        <v>11191007</v>
      </c>
    </row>
    <row r="57" spans="1:20" hidden="1" x14ac:dyDescent="0.25">
      <c r="A57" s="123" t="s">
        <v>137</v>
      </c>
      <c r="B57" s="124"/>
      <c r="C57" s="125">
        <v>2958000</v>
      </c>
      <c r="D57" s="30">
        <v>2805000</v>
      </c>
      <c r="E57" s="30">
        <v>2758000</v>
      </c>
      <c r="F57" s="30">
        <v>2825000</v>
      </c>
      <c r="G57" s="30">
        <v>2570000</v>
      </c>
      <c r="H57" s="30">
        <v>2664000</v>
      </c>
      <c r="I57" s="30"/>
      <c r="J57" s="30"/>
      <c r="K57" s="30"/>
      <c r="L57" s="30"/>
      <c r="M57" s="30">
        <v>2609000</v>
      </c>
      <c r="N57" s="30">
        <v>2551000</v>
      </c>
      <c r="O57" s="30">
        <v>2772000</v>
      </c>
      <c r="P57" s="30">
        <v>2795000</v>
      </c>
      <c r="Q57" s="30">
        <v>2943000</v>
      </c>
      <c r="R57" s="30">
        <v>3084000</v>
      </c>
      <c r="S57" s="31">
        <v>33335000</v>
      </c>
    </row>
    <row r="58" spans="1:20" hidden="1" x14ac:dyDescent="0.25">
      <c r="A58" s="122" t="s">
        <v>142</v>
      </c>
      <c r="B58" s="121"/>
      <c r="C58" s="143">
        <v>2683000</v>
      </c>
      <c r="D58" s="137">
        <v>2544000</v>
      </c>
      <c r="E58" s="137">
        <v>2502000</v>
      </c>
      <c r="F58" s="137">
        <v>2562000</v>
      </c>
      <c r="G58" s="137">
        <v>2331000</v>
      </c>
      <c r="H58" s="137">
        <v>2416000</v>
      </c>
      <c r="I58" s="137"/>
      <c r="J58" s="137"/>
      <c r="K58" s="26"/>
      <c r="M58" s="137">
        <v>2367000</v>
      </c>
      <c r="N58" s="137">
        <v>2313000</v>
      </c>
      <c r="O58" s="137">
        <v>2515000</v>
      </c>
      <c r="P58" s="137">
        <v>2535000</v>
      </c>
      <c r="Q58" s="137">
        <v>2670000</v>
      </c>
      <c r="R58" s="137">
        <v>2797000</v>
      </c>
      <c r="S58" s="148">
        <v>30235000</v>
      </c>
    </row>
    <row r="59" spans="1:20" hidden="1" x14ac:dyDescent="0.25">
      <c r="A59" s="152" t="s">
        <v>146</v>
      </c>
      <c r="B59" s="153"/>
      <c r="C59" s="39">
        <f>C57-C58</f>
        <v>275000</v>
      </c>
      <c r="D59" s="116">
        <f t="shared" ref="D59:S59" si="62">D57-D58</f>
        <v>261000</v>
      </c>
      <c r="E59" s="116">
        <f t="shared" si="62"/>
        <v>256000</v>
      </c>
      <c r="F59" s="116">
        <f t="shared" si="62"/>
        <v>263000</v>
      </c>
      <c r="G59" s="116">
        <f t="shared" si="62"/>
        <v>239000</v>
      </c>
      <c r="H59" s="116">
        <f t="shared" si="62"/>
        <v>248000</v>
      </c>
      <c r="I59" s="116">
        <f t="shared" si="62"/>
        <v>0</v>
      </c>
      <c r="J59" s="116">
        <f t="shared" si="62"/>
        <v>0</v>
      </c>
      <c r="K59" s="116">
        <f t="shared" si="62"/>
        <v>0</v>
      </c>
      <c r="L59" s="116">
        <f t="shared" si="62"/>
        <v>0</v>
      </c>
      <c r="M59" s="116">
        <f t="shared" si="62"/>
        <v>242000</v>
      </c>
      <c r="N59" s="116">
        <f t="shared" si="62"/>
        <v>238000</v>
      </c>
      <c r="O59" s="116">
        <f t="shared" si="62"/>
        <v>257000</v>
      </c>
      <c r="P59" s="116">
        <f t="shared" si="62"/>
        <v>260000</v>
      </c>
      <c r="Q59" s="116">
        <f t="shared" si="62"/>
        <v>273000</v>
      </c>
      <c r="R59" s="116">
        <f t="shared" si="62"/>
        <v>287000</v>
      </c>
      <c r="S59" s="154">
        <f t="shared" si="62"/>
        <v>3100000</v>
      </c>
    </row>
    <row r="60" spans="1:20" hidden="1" x14ac:dyDescent="0.25">
      <c r="A60" s="155" t="s">
        <v>141</v>
      </c>
      <c r="B60" s="26"/>
      <c r="C60" s="156">
        <f>C59/C57</f>
        <v>9.2968221771467213E-2</v>
      </c>
      <c r="D60" s="156">
        <f t="shared" ref="D60:R60" si="63">D59/D57</f>
        <v>9.3048128342245989E-2</v>
      </c>
      <c r="E60" s="156">
        <f t="shared" si="63"/>
        <v>9.2820884699057291E-2</v>
      </c>
      <c r="F60" s="156">
        <f t="shared" si="63"/>
        <v>9.3097345132743356E-2</v>
      </c>
      <c r="G60" s="156">
        <f t="shared" si="63"/>
        <v>9.2996108949416345E-2</v>
      </c>
      <c r="H60" s="156">
        <f t="shared" si="63"/>
        <v>9.3093093093093091E-2</v>
      </c>
      <c r="I60" s="156"/>
      <c r="J60" s="156"/>
      <c r="K60" s="156" t="e">
        <f t="shared" si="63"/>
        <v>#DIV/0!</v>
      </c>
      <c r="L60" s="156"/>
      <c r="M60" s="156">
        <f t="shared" si="63"/>
        <v>9.2755845151399008E-2</v>
      </c>
      <c r="N60" s="156">
        <f t="shared" si="63"/>
        <v>9.3296746373970993E-2</v>
      </c>
      <c r="O60" s="156">
        <f t="shared" si="63"/>
        <v>9.2712842712842719E-2</v>
      </c>
      <c r="P60" s="156">
        <f t="shared" si="63"/>
        <v>9.3023255813953487E-2</v>
      </c>
      <c r="Q60" s="156">
        <f t="shared" si="63"/>
        <v>9.2762487257900109E-2</v>
      </c>
      <c r="R60" s="156">
        <f t="shared" si="63"/>
        <v>9.3060959792477305E-2</v>
      </c>
      <c r="S60" s="156">
        <f>S59/S57</f>
        <v>9.299535023248838E-2</v>
      </c>
    </row>
    <row r="61" spans="1:20" hidden="1" x14ac:dyDescent="0.25">
      <c r="A61" s="126" t="s">
        <v>147</v>
      </c>
      <c r="B61" s="26"/>
      <c r="C61" s="136">
        <f t="shared" ref="C61:H61" si="64">C58-C49</f>
        <v>561442.0700000003</v>
      </c>
      <c r="D61" s="136">
        <f t="shared" si="64"/>
        <v>625007</v>
      </c>
      <c r="E61" s="136">
        <f t="shared" si="64"/>
        <v>549942</v>
      </c>
      <c r="F61" s="136">
        <f t="shared" si="64"/>
        <v>665056</v>
      </c>
      <c r="G61" s="136">
        <f t="shared" si="64"/>
        <v>829716</v>
      </c>
      <c r="H61" s="136">
        <f t="shared" si="64"/>
        <v>842205</v>
      </c>
      <c r="I61" s="137"/>
      <c r="J61" s="137"/>
      <c r="K61" s="137"/>
      <c r="L61" s="137"/>
      <c r="M61" s="136">
        <f>M58-M49</f>
        <v>893415</v>
      </c>
      <c r="N61" s="136">
        <f>N58-N49</f>
        <v>847747</v>
      </c>
      <c r="O61" s="136">
        <f>O58-O49</f>
        <v>896097</v>
      </c>
      <c r="P61" s="137"/>
      <c r="Q61" s="137"/>
      <c r="R61" s="137"/>
      <c r="S61" s="137"/>
    </row>
    <row r="62" spans="1:20" hidden="1" x14ac:dyDescent="0.25">
      <c r="A62" s="26" t="s">
        <v>152</v>
      </c>
      <c r="B62" s="26"/>
      <c r="C62" s="26"/>
      <c r="D62" s="26"/>
      <c r="E62" s="26">
        <v>1</v>
      </c>
      <c r="F62" s="27">
        <f>F49/E49</f>
        <v>0.97176620776636757</v>
      </c>
      <c r="G62" s="27">
        <f>G49/E49</f>
        <v>0.76907755814632561</v>
      </c>
      <c r="H62" s="27">
        <f>H49/E49</f>
        <v>0.80622348311371894</v>
      </c>
      <c r="I62" s="26"/>
      <c r="J62" s="26"/>
      <c r="K62" s="26"/>
      <c r="M62" s="27">
        <f>M49/E49</f>
        <v>0.75488791828931312</v>
      </c>
      <c r="N62" s="27">
        <f>N49/E49</f>
        <v>0.75061960249131943</v>
      </c>
      <c r="O62" s="27">
        <f>O49/E49</f>
        <v>0.82933140306281883</v>
      </c>
      <c r="P62" s="26">
        <v>0.89</v>
      </c>
      <c r="Q62" s="26">
        <v>0.95</v>
      </c>
      <c r="R62" s="26">
        <v>1</v>
      </c>
      <c r="S62" s="26">
        <v>1.1000000000000001</v>
      </c>
    </row>
    <row r="63" spans="1:20" hidden="1" x14ac:dyDescent="0.25">
      <c r="A63" s="26" t="s">
        <v>148</v>
      </c>
      <c r="B63" s="26"/>
      <c r="C63" s="26">
        <v>300000</v>
      </c>
      <c r="D63" s="26"/>
      <c r="E63" s="26"/>
      <c r="F63" s="26"/>
      <c r="G63" s="26"/>
      <c r="H63" s="26"/>
      <c r="I63" s="26"/>
      <c r="J63" s="26"/>
      <c r="K63" s="26"/>
      <c r="S63" s="26"/>
    </row>
    <row r="64" spans="1:20" hidden="1" x14ac:dyDescent="0.25">
      <c r="A64" s="26" t="s">
        <v>149</v>
      </c>
      <c r="B64" s="26"/>
      <c r="C64" s="26">
        <v>300000</v>
      </c>
      <c r="D64" s="26"/>
      <c r="E64" s="26"/>
      <c r="F64" s="26"/>
      <c r="G64" s="26"/>
      <c r="H64" s="26"/>
      <c r="I64" s="26"/>
      <c r="J64" s="26"/>
      <c r="K64" s="26"/>
      <c r="S64" s="26"/>
    </row>
    <row r="65" spans="1:19" hidden="1" x14ac:dyDescent="0.25">
      <c r="A65" s="26" t="s">
        <v>151</v>
      </c>
      <c r="B65" s="26"/>
      <c r="C65" s="26">
        <v>360000</v>
      </c>
      <c r="D65" s="26"/>
      <c r="E65" s="26"/>
      <c r="F65" s="26"/>
      <c r="G65" s="26"/>
      <c r="H65" s="26"/>
      <c r="I65" s="26"/>
      <c r="J65" s="26"/>
      <c r="K65" s="26"/>
      <c r="S65" s="26"/>
    </row>
    <row r="66" spans="1:19" x14ac:dyDescent="0.25">
      <c r="L66" s="10"/>
      <c r="M66" s="10"/>
      <c r="N66" s="10"/>
      <c r="O66" s="10"/>
      <c r="P66" s="10"/>
      <c r="Q66" s="10"/>
      <c r="R66" s="10"/>
    </row>
    <row r="67" spans="1:19" x14ac:dyDescent="0.25">
      <c r="L67" s="10"/>
      <c r="M67" s="10"/>
      <c r="N67" s="10"/>
      <c r="O67" s="10"/>
      <c r="P67" s="10"/>
      <c r="Q67" s="10"/>
      <c r="R67" s="10"/>
    </row>
    <row r="68" spans="1:19" x14ac:dyDescent="0.25">
      <c r="L68" s="10"/>
      <c r="M68" s="10"/>
      <c r="N68" s="10"/>
      <c r="O68" s="10"/>
      <c r="P68" s="10"/>
      <c r="Q68" s="10"/>
      <c r="R68" s="10"/>
    </row>
    <row r="69" spans="1:19" x14ac:dyDescent="0.25">
      <c r="L69" s="10"/>
      <c r="M69" s="10"/>
      <c r="N69" s="10"/>
      <c r="O69" s="10"/>
      <c r="P69" s="10"/>
      <c r="Q69" s="10"/>
      <c r="R69" s="10"/>
    </row>
    <row r="70" spans="1:19" x14ac:dyDescent="0.25">
      <c r="L70" s="10"/>
      <c r="M70" s="10"/>
      <c r="N70" s="10"/>
      <c r="O70" s="10"/>
      <c r="P70" s="10"/>
      <c r="Q70" s="10"/>
      <c r="R70" s="10"/>
    </row>
    <row r="71" spans="1:19" x14ac:dyDescent="0.25">
      <c r="L71" s="10"/>
      <c r="M71" s="10"/>
      <c r="N71" s="10"/>
      <c r="O71" s="10"/>
      <c r="P71" s="10"/>
      <c r="Q71" s="10"/>
      <c r="R71" s="10"/>
    </row>
    <row r="72" spans="1:19" x14ac:dyDescent="0.25">
      <c r="L72" s="10"/>
      <c r="M72" s="10"/>
      <c r="N72" s="10"/>
      <c r="O72" s="10"/>
      <c r="P72" s="10"/>
      <c r="Q72" s="10"/>
      <c r="R72" s="10"/>
    </row>
    <row r="73" spans="1:19" x14ac:dyDescent="0.25">
      <c r="L73" s="10"/>
      <c r="M73" s="10"/>
      <c r="N73" s="10"/>
      <c r="O73" s="10"/>
      <c r="P73" s="10"/>
      <c r="Q73" s="10"/>
      <c r="R73" s="10"/>
    </row>
    <row r="74" spans="1:19" x14ac:dyDescent="0.25">
      <c r="L74" s="10"/>
      <c r="M74" s="10"/>
      <c r="N74" s="10"/>
      <c r="O74" s="10"/>
      <c r="P74" s="10"/>
      <c r="Q74" s="10"/>
      <c r="R74" s="10"/>
    </row>
    <row r="75" spans="1:19" x14ac:dyDescent="0.25">
      <c r="L75" s="10"/>
      <c r="M75" s="10"/>
      <c r="N75" s="10"/>
      <c r="O75" s="10"/>
      <c r="P75" s="10"/>
      <c r="Q75" s="10"/>
      <c r="R75" s="10"/>
    </row>
    <row r="76" spans="1:19" x14ac:dyDescent="0.25">
      <c r="L76" s="10"/>
      <c r="M76" s="10"/>
      <c r="N76" s="10"/>
      <c r="O76" s="10"/>
      <c r="P76" s="10"/>
      <c r="Q76" s="10"/>
      <c r="R76" s="10"/>
    </row>
    <row r="77" spans="1:19" x14ac:dyDescent="0.25">
      <c r="L77" s="10"/>
      <c r="M77" s="10"/>
      <c r="N77" s="10"/>
      <c r="O77" s="10"/>
      <c r="P77" s="10"/>
      <c r="Q77" s="10"/>
      <c r="R77" s="10"/>
    </row>
    <row r="78" spans="1:19" x14ac:dyDescent="0.25">
      <c r="L78" s="10"/>
      <c r="M78" s="10"/>
      <c r="N78" s="10"/>
      <c r="O78" s="10"/>
      <c r="P78" s="10"/>
      <c r="Q78" s="10"/>
      <c r="R78" s="10"/>
    </row>
    <row r="79" spans="1:19" x14ac:dyDescent="0.25">
      <c r="L79" s="10"/>
      <c r="M79" s="10"/>
      <c r="N79" s="10"/>
      <c r="O79" s="10"/>
      <c r="P79" s="10"/>
      <c r="Q79" s="10"/>
      <c r="R79" s="10"/>
    </row>
    <row r="80" spans="1:19" x14ac:dyDescent="0.25">
      <c r="L80" s="10"/>
      <c r="M80" s="10"/>
      <c r="N80" s="10"/>
      <c r="O80" s="10"/>
      <c r="P80" s="10"/>
      <c r="Q80" s="10"/>
      <c r="R80" s="10"/>
    </row>
    <row r="81" spans="12:18" x14ac:dyDescent="0.25">
      <c r="L81" s="10"/>
      <c r="M81" s="10"/>
      <c r="N81" s="10"/>
      <c r="O81" s="10"/>
      <c r="P81" s="10"/>
      <c r="Q81" s="10"/>
      <c r="R81" s="10"/>
    </row>
    <row r="82" spans="12:18" x14ac:dyDescent="0.25">
      <c r="L82" s="10"/>
      <c r="M82" s="10"/>
      <c r="N82" s="10"/>
      <c r="O82" s="10"/>
      <c r="P82" s="10"/>
      <c r="Q82" s="10"/>
      <c r="R82" s="10"/>
    </row>
    <row r="83" spans="12:18" x14ac:dyDescent="0.25">
      <c r="L83" s="10"/>
      <c r="M83" s="10"/>
      <c r="N83" s="10"/>
      <c r="O83" s="10"/>
      <c r="P83" s="10"/>
      <c r="Q83" s="10"/>
      <c r="R83" s="10"/>
    </row>
    <row r="84" spans="12:18" x14ac:dyDescent="0.25">
      <c r="L84" s="10"/>
      <c r="M84" s="10"/>
      <c r="N84" s="10"/>
      <c r="O84" s="10"/>
      <c r="P84" s="10"/>
      <c r="Q84" s="10"/>
      <c r="R84" s="10"/>
    </row>
    <row r="85" spans="12:18" x14ac:dyDescent="0.25">
      <c r="L85" s="10"/>
      <c r="M85" s="10"/>
      <c r="N85" s="10"/>
      <c r="O85" s="10"/>
      <c r="P85" s="10"/>
      <c r="Q85" s="10"/>
      <c r="R85" s="10"/>
    </row>
    <row r="86" spans="12:18" x14ac:dyDescent="0.25">
      <c r="L86" s="10"/>
      <c r="M86" s="10"/>
      <c r="N86" s="10"/>
      <c r="O86" s="10"/>
      <c r="P86" s="10"/>
      <c r="Q86" s="10"/>
      <c r="R86" s="10"/>
    </row>
    <row r="87" spans="12:18" x14ac:dyDescent="0.25">
      <c r="L87" s="10"/>
      <c r="M87" s="10"/>
      <c r="N87" s="10"/>
      <c r="O87" s="10"/>
      <c r="P87" s="10"/>
      <c r="Q87" s="10"/>
      <c r="R87" s="10"/>
    </row>
    <row r="88" spans="12:18" x14ac:dyDescent="0.25">
      <c r="L88" s="10"/>
      <c r="M88" s="10"/>
      <c r="N88" s="10"/>
      <c r="O88" s="10"/>
      <c r="P88" s="10"/>
      <c r="Q88" s="10"/>
      <c r="R88" s="10"/>
    </row>
    <row r="89" spans="12:18" x14ac:dyDescent="0.25">
      <c r="L89" s="10"/>
      <c r="M89" s="10"/>
      <c r="N89" s="10"/>
      <c r="O89" s="10"/>
      <c r="P89" s="10"/>
      <c r="Q89" s="10"/>
      <c r="R89" s="10"/>
    </row>
    <row r="90" spans="12:18" x14ac:dyDescent="0.25">
      <c r="L90" s="10"/>
      <c r="M90" s="10"/>
      <c r="N90" s="10"/>
      <c r="O90" s="10"/>
      <c r="P90" s="10"/>
      <c r="Q90" s="10"/>
      <c r="R90" s="10"/>
    </row>
    <row r="91" spans="12:18" x14ac:dyDescent="0.25">
      <c r="L91" s="10"/>
      <c r="M91" s="10"/>
      <c r="N91" s="10"/>
      <c r="O91" s="10"/>
      <c r="P91" s="10"/>
      <c r="Q91" s="10"/>
      <c r="R91" s="10"/>
    </row>
    <row r="92" spans="12:18" x14ac:dyDescent="0.25">
      <c r="L92" s="10"/>
      <c r="M92" s="10"/>
      <c r="N92" s="10"/>
      <c r="O92" s="10"/>
      <c r="P92" s="10"/>
      <c r="Q92" s="10"/>
      <c r="R92" s="10"/>
    </row>
    <row r="93" spans="12:18" x14ac:dyDescent="0.25">
      <c r="L93" s="10"/>
      <c r="M93" s="10"/>
      <c r="N93" s="10"/>
      <c r="O93" s="10"/>
      <c r="P93" s="10"/>
      <c r="Q93" s="10"/>
      <c r="R93" s="10"/>
    </row>
    <row r="94" spans="12:18" x14ac:dyDescent="0.25">
      <c r="L94" s="10"/>
      <c r="M94" s="10"/>
      <c r="N94" s="10"/>
      <c r="O94" s="10"/>
      <c r="P94" s="10"/>
      <c r="Q94" s="10"/>
      <c r="R94" s="10"/>
    </row>
    <row r="95" spans="12:18" x14ac:dyDescent="0.25">
      <c r="L95" s="10"/>
      <c r="M95" s="10"/>
      <c r="N95" s="10"/>
      <c r="O95" s="10"/>
      <c r="P95" s="10"/>
      <c r="Q95" s="10"/>
      <c r="R95" s="10"/>
    </row>
    <row r="96" spans="12:18" x14ac:dyDescent="0.25">
      <c r="L96" s="10"/>
      <c r="M96" s="10"/>
      <c r="N96" s="10"/>
      <c r="O96" s="10"/>
      <c r="P96" s="10"/>
      <c r="Q96" s="10"/>
      <c r="R96" s="10"/>
    </row>
    <row r="97" spans="12:18" x14ac:dyDescent="0.25">
      <c r="L97" s="10"/>
      <c r="M97" s="10"/>
      <c r="N97" s="10"/>
      <c r="O97" s="10"/>
      <c r="P97" s="10"/>
      <c r="Q97" s="10"/>
      <c r="R97" s="10"/>
    </row>
    <row r="98" spans="12:18" x14ac:dyDescent="0.25">
      <c r="L98" s="10"/>
      <c r="M98" s="10"/>
      <c r="N98" s="10"/>
      <c r="O98" s="10"/>
      <c r="P98" s="10"/>
      <c r="Q98" s="10"/>
      <c r="R98" s="10"/>
    </row>
    <row r="99" spans="12:18" x14ac:dyDescent="0.25">
      <c r="L99" s="10"/>
      <c r="M99" s="10"/>
      <c r="N99" s="10"/>
      <c r="O99" s="10"/>
      <c r="P99" s="10"/>
      <c r="Q99" s="10"/>
      <c r="R99" s="10"/>
    </row>
    <row r="100" spans="12:18" x14ac:dyDescent="0.25">
      <c r="L100" s="10"/>
      <c r="M100" s="10"/>
      <c r="N100" s="10"/>
      <c r="O100" s="10"/>
      <c r="P100" s="10"/>
      <c r="Q100" s="10"/>
      <c r="R100" s="10"/>
    </row>
    <row r="101" spans="12:18" x14ac:dyDescent="0.25">
      <c r="L101" s="10"/>
      <c r="M101" s="10"/>
      <c r="N101" s="10"/>
      <c r="O101" s="10"/>
      <c r="P101" s="10"/>
      <c r="Q101" s="10"/>
      <c r="R101" s="10"/>
    </row>
    <row r="102" spans="12:18" x14ac:dyDescent="0.25">
      <c r="L102" s="10"/>
      <c r="M102" s="10"/>
      <c r="N102" s="10"/>
      <c r="O102" s="10"/>
      <c r="P102" s="10"/>
      <c r="Q102" s="10"/>
      <c r="R102" s="10"/>
    </row>
    <row r="103" spans="12:18" x14ac:dyDescent="0.25">
      <c r="L103" s="10"/>
      <c r="M103" s="10"/>
      <c r="N103" s="10"/>
      <c r="O103" s="10"/>
      <c r="P103" s="10"/>
      <c r="Q103" s="10"/>
      <c r="R103" s="10"/>
    </row>
    <row r="104" spans="12:18" x14ac:dyDescent="0.25">
      <c r="L104" s="10"/>
      <c r="M104" s="10"/>
      <c r="N104" s="10"/>
      <c r="O104" s="10"/>
      <c r="P104" s="10"/>
      <c r="Q104" s="10"/>
      <c r="R104" s="10"/>
    </row>
    <row r="105" spans="12:18" x14ac:dyDescent="0.25">
      <c r="L105" s="10"/>
      <c r="M105" s="10"/>
      <c r="N105" s="10"/>
      <c r="O105" s="10"/>
      <c r="P105" s="10"/>
      <c r="Q105" s="10"/>
      <c r="R105" s="10"/>
    </row>
    <row r="106" spans="12:18" x14ac:dyDescent="0.25">
      <c r="L106" s="10"/>
      <c r="M106" s="10"/>
      <c r="N106" s="10"/>
      <c r="O106" s="10"/>
      <c r="P106" s="10"/>
      <c r="Q106" s="10"/>
      <c r="R106" s="10"/>
    </row>
    <row r="107" spans="12:18" x14ac:dyDescent="0.25">
      <c r="L107" s="10"/>
      <c r="M107" s="10"/>
      <c r="N107" s="10"/>
      <c r="O107" s="10"/>
      <c r="P107" s="10"/>
      <c r="Q107" s="10"/>
      <c r="R107" s="10"/>
    </row>
    <row r="108" spans="12:18" x14ac:dyDescent="0.25">
      <c r="L108" s="10"/>
      <c r="M108" s="10"/>
      <c r="N108" s="10"/>
      <c r="O108" s="10"/>
      <c r="P108" s="10"/>
      <c r="Q108" s="10"/>
      <c r="R108" s="10"/>
    </row>
    <row r="109" spans="12:18" x14ac:dyDescent="0.25">
      <c r="L109" s="10"/>
      <c r="M109" s="10"/>
      <c r="N109" s="10"/>
      <c r="O109" s="10"/>
      <c r="P109" s="10"/>
      <c r="Q109" s="10"/>
      <c r="R109" s="10"/>
    </row>
    <row r="110" spans="12:18" x14ac:dyDescent="0.25">
      <c r="L110" s="10"/>
      <c r="M110" s="10"/>
      <c r="N110" s="10"/>
      <c r="O110" s="10"/>
      <c r="P110" s="10"/>
      <c r="Q110" s="10"/>
      <c r="R110" s="10"/>
    </row>
    <row r="111" spans="12:18" x14ac:dyDescent="0.25">
      <c r="L111" s="10"/>
      <c r="M111" s="10"/>
      <c r="N111" s="10"/>
      <c r="O111" s="10"/>
      <c r="P111" s="10"/>
      <c r="Q111" s="10"/>
      <c r="R111" s="10"/>
    </row>
    <row r="112" spans="12:18" x14ac:dyDescent="0.25">
      <c r="L112" s="10"/>
      <c r="M112" s="10"/>
      <c r="N112" s="10"/>
      <c r="O112" s="10"/>
      <c r="P112" s="10"/>
      <c r="Q112" s="10"/>
      <c r="R112" s="10"/>
    </row>
    <row r="113" spans="12:18" x14ac:dyDescent="0.25">
      <c r="L113" s="10"/>
      <c r="M113" s="10"/>
      <c r="N113" s="10"/>
      <c r="O113" s="10"/>
      <c r="P113" s="10"/>
      <c r="Q113" s="10"/>
      <c r="R113" s="10"/>
    </row>
    <row r="114" spans="12:18" x14ac:dyDescent="0.25">
      <c r="L114" s="10"/>
      <c r="M114" s="10"/>
      <c r="N114" s="10"/>
      <c r="O114" s="10"/>
      <c r="P114" s="10"/>
      <c r="Q114" s="10"/>
      <c r="R114" s="10"/>
    </row>
    <row r="115" spans="12:18" x14ac:dyDescent="0.25">
      <c r="L115" s="10"/>
      <c r="M115" s="10"/>
      <c r="N115" s="10"/>
      <c r="O115" s="10"/>
      <c r="P115" s="10"/>
      <c r="Q115" s="10"/>
      <c r="R115" s="10"/>
    </row>
    <row r="116" spans="12:18" x14ac:dyDescent="0.25">
      <c r="L116" s="10"/>
      <c r="M116" s="10"/>
      <c r="N116" s="10"/>
      <c r="O116" s="10"/>
      <c r="P116" s="10"/>
      <c r="Q116" s="10"/>
      <c r="R116" s="10"/>
    </row>
    <row r="117" spans="12:18" x14ac:dyDescent="0.25">
      <c r="L117" s="10"/>
      <c r="M117" s="10"/>
      <c r="N117" s="10"/>
      <c r="O117" s="10"/>
      <c r="P117" s="10"/>
      <c r="Q117" s="10"/>
      <c r="R117" s="10"/>
    </row>
    <row r="118" spans="12:18" x14ac:dyDescent="0.25">
      <c r="L118" s="10"/>
      <c r="M118" s="10"/>
      <c r="N118" s="10"/>
      <c r="O118" s="10"/>
      <c r="P118" s="10"/>
      <c r="Q118" s="10"/>
      <c r="R118" s="10"/>
    </row>
    <row r="119" spans="12:18" x14ac:dyDescent="0.25">
      <c r="L119" s="10"/>
      <c r="M119" s="10"/>
      <c r="N119" s="10"/>
      <c r="O119" s="10"/>
      <c r="P119" s="10"/>
      <c r="Q119" s="10"/>
      <c r="R119" s="10"/>
    </row>
    <row r="120" spans="12:18" x14ac:dyDescent="0.25">
      <c r="L120" s="10"/>
      <c r="M120" s="10"/>
      <c r="N120" s="10"/>
      <c r="O120" s="10"/>
      <c r="P120" s="10"/>
      <c r="Q120" s="10"/>
      <c r="R120" s="10"/>
    </row>
    <row r="121" spans="12:18" x14ac:dyDescent="0.25">
      <c r="L121" s="10"/>
      <c r="M121" s="10"/>
      <c r="N121" s="10"/>
      <c r="O121" s="10"/>
      <c r="P121" s="10"/>
      <c r="Q121" s="10"/>
      <c r="R121" s="10"/>
    </row>
    <row r="122" spans="12:18" x14ac:dyDescent="0.25">
      <c r="L122" s="10"/>
      <c r="M122" s="10"/>
      <c r="N122" s="10"/>
      <c r="O122" s="10"/>
      <c r="P122" s="10"/>
      <c r="Q122" s="10"/>
      <c r="R122" s="10"/>
    </row>
    <row r="123" spans="12:18" x14ac:dyDescent="0.25">
      <c r="L123" s="10"/>
      <c r="M123" s="10"/>
      <c r="N123" s="10"/>
      <c r="O123" s="10"/>
      <c r="P123" s="10"/>
      <c r="Q123" s="10"/>
      <c r="R123" s="10"/>
    </row>
    <row r="124" spans="12:18" x14ac:dyDescent="0.25">
      <c r="L124" s="10"/>
      <c r="M124" s="10"/>
      <c r="N124" s="10"/>
      <c r="O124" s="10"/>
      <c r="P124" s="10"/>
      <c r="Q124" s="10"/>
      <c r="R124" s="10"/>
    </row>
    <row r="125" spans="12:18" x14ac:dyDescent="0.25">
      <c r="L125" s="10"/>
      <c r="M125" s="10"/>
      <c r="N125" s="10"/>
      <c r="O125" s="10"/>
      <c r="P125" s="10"/>
      <c r="Q125" s="10"/>
      <c r="R125" s="10"/>
    </row>
    <row r="126" spans="12:18" x14ac:dyDescent="0.25">
      <c r="L126" s="10"/>
      <c r="M126" s="10"/>
      <c r="N126" s="10"/>
      <c r="O126" s="10"/>
      <c r="P126" s="10"/>
      <c r="Q126" s="10"/>
      <c r="R126" s="10"/>
    </row>
    <row r="127" spans="12:18" x14ac:dyDescent="0.25">
      <c r="L127" s="10"/>
      <c r="M127" s="10"/>
      <c r="N127" s="10"/>
      <c r="O127" s="10"/>
      <c r="P127" s="10"/>
      <c r="Q127" s="10"/>
      <c r="R127" s="10"/>
    </row>
    <row r="128" spans="12:18" x14ac:dyDescent="0.25">
      <c r="L128" s="10"/>
      <c r="M128" s="10"/>
      <c r="N128" s="10"/>
      <c r="O128" s="10"/>
      <c r="P128" s="10"/>
      <c r="Q128" s="10"/>
      <c r="R128" s="10"/>
    </row>
    <row r="129" spans="12:18" x14ac:dyDescent="0.25">
      <c r="L129" s="10"/>
      <c r="M129" s="10"/>
      <c r="N129" s="10"/>
      <c r="O129" s="10"/>
      <c r="P129" s="10"/>
      <c r="Q129" s="10"/>
      <c r="R129" s="10"/>
    </row>
    <row r="130" spans="12:18" x14ac:dyDescent="0.25">
      <c r="L130" s="10"/>
      <c r="M130" s="10"/>
      <c r="N130" s="10"/>
      <c r="O130" s="10"/>
      <c r="P130" s="10"/>
      <c r="Q130" s="10"/>
      <c r="R130" s="10"/>
    </row>
    <row r="131" spans="12:18" x14ac:dyDescent="0.25">
      <c r="L131" s="10"/>
      <c r="M131" s="10"/>
      <c r="N131" s="10"/>
      <c r="O131" s="10"/>
      <c r="P131" s="10"/>
      <c r="Q131" s="10"/>
      <c r="R131" s="10"/>
    </row>
    <row r="132" spans="12:18" x14ac:dyDescent="0.25">
      <c r="L132" s="10"/>
      <c r="M132" s="10"/>
      <c r="N132" s="10"/>
      <c r="O132" s="10"/>
      <c r="P132" s="10"/>
      <c r="Q132" s="10"/>
      <c r="R132" s="10"/>
    </row>
    <row r="133" spans="12:18" x14ac:dyDescent="0.25">
      <c r="L133" s="10"/>
      <c r="M133" s="10"/>
      <c r="N133" s="10"/>
      <c r="O133" s="10"/>
      <c r="P133" s="10"/>
      <c r="Q133" s="10"/>
      <c r="R133" s="10"/>
    </row>
    <row r="134" spans="12:18" x14ac:dyDescent="0.25">
      <c r="L134" s="10"/>
      <c r="M134" s="10"/>
      <c r="N134" s="10"/>
      <c r="O134" s="10"/>
      <c r="P134" s="10"/>
      <c r="Q134" s="10"/>
      <c r="R134" s="10"/>
    </row>
    <row r="135" spans="12:18" x14ac:dyDescent="0.25">
      <c r="L135" s="10"/>
      <c r="M135" s="10"/>
      <c r="N135" s="10"/>
      <c r="O135" s="10"/>
      <c r="P135" s="10"/>
      <c r="Q135" s="10"/>
      <c r="R135" s="10"/>
    </row>
    <row r="136" spans="12:18" x14ac:dyDescent="0.25">
      <c r="L136" s="10"/>
      <c r="M136" s="10"/>
      <c r="N136" s="10"/>
      <c r="O136" s="10"/>
      <c r="P136" s="10"/>
      <c r="Q136" s="10"/>
      <c r="R136" s="10"/>
    </row>
    <row r="137" spans="12:18" x14ac:dyDescent="0.25">
      <c r="L137" s="10"/>
      <c r="M137" s="10"/>
      <c r="N137" s="10"/>
      <c r="O137" s="10"/>
      <c r="P137" s="10"/>
      <c r="Q137" s="10"/>
      <c r="R137" s="10"/>
    </row>
    <row r="138" spans="12:18" x14ac:dyDescent="0.25">
      <c r="L138" s="10"/>
      <c r="M138" s="10"/>
      <c r="N138" s="10"/>
      <c r="O138" s="10"/>
      <c r="P138" s="10"/>
      <c r="Q138" s="10"/>
      <c r="R138" s="10"/>
    </row>
    <row r="139" spans="12:18" x14ac:dyDescent="0.25">
      <c r="L139" s="10"/>
      <c r="M139" s="10"/>
      <c r="N139" s="10"/>
      <c r="O139" s="10"/>
      <c r="P139" s="10"/>
      <c r="Q139" s="10"/>
      <c r="R139" s="10"/>
    </row>
    <row r="140" spans="12:18" x14ac:dyDescent="0.25">
      <c r="L140" s="10"/>
      <c r="M140" s="10"/>
      <c r="N140" s="10"/>
      <c r="O140" s="10"/>
      <c r="P140" s="10"/>
      <c r="Q140" s="10"/>
      <c r="R140" s="10"/>
    </row>
    <row r="141" spans="12:18" x14ac:dyDescent="0.25">
      <c r="L141" s="10"/>
      <c r="M141" s="10"/>
      <c r="N141" s="10"/>
      <c r="O141" s="10"/>
      <c r="P141" s="10"/>
      <c r="Q141" s="10"/>
      <c r="R141" s="10"/>
    </row>
    <row r="142" spans="12:18" x14ac:dyDescent="0.25">
      <c r="L142" s="10"/>
      <c r="M142" s="10"/>
      <c r="N142" s="10"/>
      <c r="O142" s="10"/>
      <c r="P142" s="10"/>
      <c r="Q142" s="10"/>
      <c r="R142" s="10"/>
    </row>
    <row r="143" spans="12:18" x14ac:dyDescent="0.25">
      <c r="L143" s="10"/>
      <c r="M143" s="10"/>
      <c r="N143" s="10"/>
      <c r="O143" s="10"/>
      <c r="P143" s="10"/>
      <c r="Q143" s="10"/>
      <c r="R143" s="10"/>
    </row>
    <row r="144" spans="12:18" x14ac:dyDescent="0.25">
      <c r="L144" s="10"/>
      <c r="M144" s="10"/>
      <c r="N144" s="10"/>
      <c r="O144" s="10"/>
      <c r="P144" s="10"/>
      <c r="Q144" s="10"/>
      <c r="R144" s="10"/>
    </row>
    <row r="145" spans="12:18" x14ac:dyDescent="0.25">
      <c r="L145" s="10"/>
      <c r="M145" s="10"/>
      <c r="N145" s="10"/>
      <c r="O145" s="10"/>
      <c r="P145" s="10"/>
      <c r="Q145" s="10"/>
      <c r="R145" s="10"/>
    </row>
    <row r="146" spans="12:18" x14ac:dyDescent="0.25">
      <c r="L146" s="10"/>
      <c r="M146" s="10"/>
      <c r="N146" s="10"/>
      <c r="O146" s="10"/>
      <c r="P146" s="10"/>
      <c r="Q146" s="10"/>
      <c r="R146" s="10"/>
    </row>
    <row r="147" spans="12:18" x14ac:dyDescent="0.25">
      <c r="L147" s="10"/>
      <c r="M147" s="10"/>
      <c r="N147" s="10"/>
      <c r="O147" s="10"/>
      <c r="P147" s="10"/>
      <c r="Q147" s="10"/>
      <c r="R147" s="10"/>
    </row>
    <row r="148" spans="12:18" x14ac:dyDescent="0.25">
      <c r="L148" s="10"/>
      <c r="M148" s="10"/>
      <c r="N148" s="10"/>
      <c r="O148" s="10"/>
      <c r="P148" s="10"/>
      <c r="Q148" s="10"/>
      <c r="R148" s="10"/>
    </row>
    <row r="149" spans="12:18" x14ac:dyDescent="0.25">
      <c r="L149" s="10"/>
      <c r="M149" s="10"/>
      <c r="N149" s="10"/>
      <c r="O149" s="10"/>
      <c r="P149" s="10"/>
      <c r="Q149" s="10"/>
      <c r="R149" s="10"/>
    </row>
    <row r="150" spans="12:18" x14ac:dyDescent="0.25">
      <c r="L150" s="10"/>
      <c r="M150" s="10"/>
      <c r="N150" s="10"/>
      <c r="O150" s="10"/>
      <c r="P150" s="10"/>
      <c r="Q150" s="10"/>
      <c r="R150" s="10"/>
    </row>
    <row r="151" spans="12:18" x14ac:dyDescent="0.25">
      <c r="L151" s="10"/>
      <c r="M151" s="10"/>
      <c r="N151" s="10"/>
      <c r="O151" s="10"/>
      <c r="P151" s="10"/>
      <c r="Q151" s="10"/>
      <c r="R151" s="10"/>
    </row>
    <row r="152" spans="12:18" x14ac:dyDescent="0.25">
      <c r="L152" s="10"/>
      <c r="M152" s="10"/>
      <c r="N152" s="10"/>
      <c r="O152" s="10"/>
      <c r="P152" s="10"/>
      <c r="Q152" s="10"/>
      <c r="R152" s="10"/>
    </row>
    <row r="153" spans="12:18" x14ac:dyDescent="0.25">
      <c r="L153" s="10"/>
      <c r="M153" s="10"/>
      <c r="N153" s="10"/>
      <c r="O153" s="10"/>
      <c r="P153" s="10"/>
      <c r="Q153" s="10"/>
      <c r="R153" s="10"/>
    </row>
    <row r="154" spans="12:18" x14ac:dyDescent="0.25">
      <c r="L154" s="10"/>
      <c r="M154" s="10"/>
      <c r="N154" s="10"/>
      <c r="O154" s="10"/>
      <c r="P154" s="10"/>
      <c r="Q154" s="10"/>
      <c r="R154" s="10"/>
    </row>
    <row r="155" spans="12:18" x14ac:dyDescent="0.25">
      <c r="L155" s="10"/>
      <c r="M155" s="10"/>
      <c r="N155" s="10"/>
      <c r="O155" s="10"/>
      <c r="P155" s="10"/>
      <c r="Q155" s="10"/>
      <c r="R155" s="10"/>
    </row>
    <row r="156" spans="12:18" x14ac:dyDescent="0.25">
      <c r="L156" s="10"/>
      <c r="M156" s="10"/>
      <c r="N156" s="10"/>
      <c r="O156" s="10"/>
      <c r="P156" s="10"/>
      <c r="Q156" s="10"/>
      <c r="R156" s="10"/>
    </row>
    <row r="157" spans="12:18" x14ac:dyDescent="0.25">
      <c r="L157" s="10"/>
      <c r="M157" s="10"/>
      <c r="N157" s="10"/>
      <c r="O157" s="10"/>
      <c r="P157" s="10"/>
      <c r="Q157" s="10"/>
      <c r="R157" s="10"/>
    </row>
    <row r="158" spans="12:18" x14ac:dyDescent="0.25">
      <c r="L158" s="10"/>
      <c r="M158" s="10"/>
      <c r="N158" s="10"/>
      <c r="O158" s="10"/>
      <c r="P158" s="10"/>
      <c r="Q158" s="10"/>
      <c r="R158" s="10"/>
    </row>
    <row r="159" spans="12:18" x14ac:dyDescent="0.25">
      <c r="L159" s="10"/>
      <c r="M159" s="10"/>
      <c r="N159" s="10"/>
      <c r="O159" s="10"/>
      <c r="P159" s="10"/>
      <c r="Q159" s="10"/>
      <c r="R159" s="10"/>
    </row>
    <row r="160" spans="12:18" x14ac:dyDescent="0.25">
      <c r="L160" s="10"/>
      <c r="M160" s="10"/>
      <c r="N160" s="10"/>
      <c r="O160" s="10"/>
      <c r="P160" s="10"/>
      <c r="Q160" s="10"/>
      <c r="R160" s="10"/>
    </row>
    <row r="161" spans="12:18" x14ac:dyDescent="0.25">
      <c r="L161" s="10"/>
      <c r="M161" s="10"/>
      <c r="N161" s="10"/>
      <c r="O161" s="10"/>
      <c r="P161" s="10"/>
      <c r="Q161" s="10"/>
      <c r="R161" s="10"/>
    </row>
    <row r="162" spans="12:18" x14ac:dyDescent="0.25">
      <c r="L162" s="10"/>
      <c r="M162" s="10"/>
      <c r="N162" s="10"/>
      <c r="O162" s="10"/>
      <c r="P162" s="10"/>
      <c r="Q162" s="10"/>
      <c r="R162" s="10"/>
    </row>
    <row r="163" spans="12:18" x14ac:dyDescent="0.25">
      <c r="L163" s="10"/>
      <c r="M163" s="10"/>
      <c r="N163" s="10"/>
      <c r="O163" s="10"/>
      <c r="P163" s="10"/>
      <c r="Q163" s="10"/>
      <c r="R163" s="10"/>
    </row>
    <row r="164" spans="12:18" x14ac:dyDescent="0.25">
      <c r="L164" s="10"/>
      <c r="M164" s="10"/>
      <c r="N164" s="10"/>
      <c r="O164" s="10"/>
      <c r="P164" s="10"/>
      <c r="Q164" s="10"/>
      <c r="R164" s="10"/>
    </row>
    <row r="165" spans="12:18" x14ac:dyDescent="0.25">
      <c r="L165" s="10"/>
      <c r="M165" s="10"/>
      <c r="N165" s="10"/>
      <c r="O165" s="10"/>
      <c r="P165" s="10"/>
      <c r="Q165" s="10"/>
      <c r="R165" s="10"/>
    </row>
    <row r="166" spans="12:18" x14ac:dyDescent="0.25">
      <c r="L166" s="10"/>
      <c r="M166" s="10"/>
      <c r="N166" s="10"/>
      <c r="O166" s="10"/>
      <c r="P166" s="10"/>
      <c r="Q166" s="10"/>
      <c r="R166" s="10"/>
    </row>
    <row r="167" spans="12:18" x14ac:dyDescent="0.25">
      <c r="L167" s="10"/>
      <c r="M167" s="10"/>
      <c r="N167" s="10"/>
      <c r="O167" s="10"/>
      <c r="P167" s="10"/>
      <c r="Q167" s="10"/>
      <c r="R167" s="10"/>
    </row>
    <row r="168" spans="12:18" x14ac:dyDescent="0.25">
      <c r="L168" s="10"/>
      <c r="M168" s="10"/>
      <c r="N168" s="10"/>
      <c r="O168" s="10"/>
      <c r="P168" s="10"/>
      <c r="Q168" s="10"/>
      <c r="R168" s="10"/>
    </row>
    <row r="169" spans="12:18" x14ac:dyDescent="0.25">
      <c r="L169" s="10"/>
      <c r="M169" s="10"/>
      <c r="N169" s="10"/>
      <c r="O169" s="10"/>
      <c r="P169" s="10"/>
      <c r="Q169" s="10"/>
      <c r="R169" s="10"/>
    </row>
    <row r="170" spans="12:18" x14ac:dyDescent="0.25">
      <c r="L170" s="10"/>
      <c r="M170" s="10"/>
      <c r="N170" s="10"/>
      <c r="O170" s="10"/>
      <c r="P170" s="10"/>
      <c r="Q170" s="10"/>
      <c r="R170" s="10"/>
    </row>
    <row r="171" spans="12:18" x14ac:dyDescent="0.25">
      <c r="L171" s="10"/>
      <c r="M171" s="10"/>
      <c r="N171" s="10"/>
      <c r="O171" s="10"/>
      <c r="P171" s="10"/>
      <c r="Q171" s="10"/>
      <c r="R171" s="10"/>
    </row>
    <row r="172" spans="12:18" x14ac:dyDescent="0.25">
      <c r="L172" s="10"/>
      <c r="M172" s="10"/>
      <c r="N172" s="10"/>
      <c r="O172" s="10"/>
      <c r="P172" s="10"/>
      <c r="Q172" s="10"/>
      <c r="R172" s="10"/>
    </row>
    <row r="173" spans="12:18" x14ac:dyDescent="0.25">
      <c r="L173" s="10"/>
      <c r="M173" s="10"/>
      <c r="N173" s="10"/>
      <c r="O173" s="10"/>
      <c r="P173" s="10"/>
      <c r="Q173" s="10"/>
      <c r="R173" s="10"/>
    </row>
    <row r="174" spans="12:18" x14ac:dyDescent="0.25">
      <c r="L174" s="10"/>
      <c r="M174" s="10"/>
      <c r="N174" s="10"/>
      <c r="O174" s="10"/>
      <c r="P174" s="10"/>
      <c r="Q174" s="10"/>
      <c r="R174" s="10"/>
    </row>
    <row r="175" spans="12:18" x14ac:dyDescent="0.25">
      <c r="L175" s="10"/>
      <c r="M175" s="10"/>
      <c r="N175" s="10"/>
      <c r="O175" s="10"/>
      <c r="P175" s="10"/>
      <c r="Q175" s="10"/>
      <c r="R175" s="10"/>
    </row>
    <row r="176" spans="12:18" x14ac:dyDescent="0.25">
      <c r="L176" s="10"/>
      <c r="M176" s="10"/>
      <c r="N176" s="10"/>
      <c r="O176" s="10"/>
      <c r="P176" s="10"/>
      <c r="Q176" s="10"/>
      <c r="R176" s="10"/>
    </row>
    <row r="177" spans="12:18" x14ac:dyDescent="0.25">
      <c r="L177" s="10"/>
      <c r="M177" s="10"/>
      <c r="N177" s="10"/>
      <c r="O177" s="10"/>
      <c r="P177" s="10"/>
      <c r="Q177" s="10"/>
      <c r="R177" s="10"/>
    </row>
    <row r="178" spans="12:18" x14ac:dyDescent="0.25">
      <c r="L178" s="10"/>
      <c r="M178" s="10"/>
      <c r="N178" s="10"/>
      <c r="O178" s="10"/>
      <c r="P178" s="10"/>
      <c r="Q178" s="10"/>
      <c r="R178" s="10"/>
    </row>
    <row r="179" spans="12:18" x14ac:dyDescent="0.25">
      <c r="L179" s="10"/>
      <c r="M179" s="10"/>
      <c r="N179" s="10"/>
      <c r="O179" s="10"/>
      <c r="P179" s="10"/>
      <c r="Q179" s="10"/>
      <c r="R179" s="10"/>
    </row>
    <row r="180" spans="12:18" x14ac:dyDescent="0.25">
      <c r="L180" s="10"/>
      <c r="M180" s="10"/>
      <c r="N180" s="10"/>
      <c r="O180" s="10"/>
      <c r="P180" s="10"/>
      <c r="Q180" s="10"/>
      <c r="R180" s="10"/>
    </row>
    <row r="181" spans="12:18" x14ac:dyDescent="0.25">
      <c r="L181" s="10"/>
      <c r="M181" s="10"/>
      <c r="N181" s="10"/>
      <c r="O181" s="10"/>
      <c r="P181" s="10"/>
      <c r="Q181" s="10"/>
      <c r="R181" s="10"/>
    </row>
    <row r="182" spans="12:18" x14ac:dyDescent="0.25">
      <c r="L182" s="10"/>
      <c r="M182" s="10"/>
      <c r="N182" s="10"/>
      <c r="O182" s="10"/>
      <c r="P182" s="10"/>
      <c r="Q182" s="10"/>
      <c r="R182" s="10"/>
    </row>
    <row r="183" spans="12:18" x14ac:dyDescent="0.25">
      <c r="L183" s="10"/>
      <c r="M183" s="10"/>
      <c r="N183" s="10"/>
      <c r="O183" s="10"/>
      <c r="P183" s="10"/>
      <c r="Q183" s="10"/>
      <c r="R183" s="10"/>
    </row>
    <row r="184" spans="12:18" x14ac:dyDescent="0.25">
      <c r="L184" s="10"/>
      <c r="M184" s="10"/>
      <c r="N184" s="10"/>
      <c r="O184" s="10"/>
      <c r="P184" s="10"/>
      <c r="Q184" s="10"/>
      <c r="R184" s="10"/>
    </row>
    <row r="185" spans="12:18" x14ac:dyDescent="0.25">
      <c r="L185" s="10"/>
      <c r="M185" s="10"/>
      <c r="N185" s="10"/>
      <c r="O185" s="10"/>
      <c r="P185" s="10"/>
      <c r="Q185" s="10"/>
      <c r="R185" s="10"/>
    </row>
    <row r="186" spans="12:18" x14ac:dyDescent="0.25">
      <c r="L186" s="10"/>
      <c r="M186" s="10"/>
      <c r="N186" s="10"/>
      <c r="O186" s="10"/>
      <c r="P186" s="10"/>
      <c r="Q186" s="10"/>
      <c r="R186" s="10"/>
    </row>
    <row r="187" spans="12:18" x14ac:dyDescent="0.25">
      <c r="L187" s="10"/>
      <c r="M187" s="10"/>
      <c r="N187" s="10"/>
      <c r="O187" s="10"/>
      <c r="P187" s="10"/>
      <c r="Q187" s="10"/>
      <c r="R187" s="10"/>
    </row>
    <row r="188" spans="12:18" x14ac:dyDescent="0.25">
      <c r="L188" s="10"/>
      <c r="M188" s="10"/>
      <c r="N188" s="10"/>
      <c r="O188" s="10"/>
      <c r="P188" s="10"/>
      <c r="Q188" s="10"/>
      <c r="R188" s="10"/>
    </row>
    <row r="189" spans="12:18" x14ac:dyDescent="0.25">
      <c r="L189" s="10"/>
      <c r="M189" s="10"/>
      <c r="N189" s="10"/>
      <c r="O189" s="10"/>
      <c r="P189" s="10"/>
      <c r="Q189" s="10"/>
      <c r="R189" s="10"/>
    </row>
    <row r="190" spans="12:18" x14ac:dyDescent="0.25">
      <c r="L190" s="10"/>
      <c r="M190" s="10"/>
      <c r="N190" s="10"/>
      <c r="O190" s="10"/>
      <c r="P190" s="10"/>
      <c r="Q190" s="10"/>
      <c r="R190" s="10"/>
    </row>
    <row r="191" spans="12:18" x14ac:dyDescent="0.25">
      <c r="L191" s="10"/>
      <c r="M191" s="10"/>
      <c r="N191" s="10"/>
      <c r="O191" s="10"/>
      <c r="P191" s="10"/>
      <c r="Q191" s="10"/>
      <c r="R191" s="10"/>
    </row>
    <row r="192" spans="12:18" x14ac:dyDescent="0.25">
      <c r="L192" s="10"/>
      <c r="M192" s="10"/>
      <c r="N192" s="10"/>
      <c r="O192" s="10"/>
      <c r="P192" s="10"/>
      <c r="Q192" s="10"/>
      <c r="R192" s="10"/>
    </row>
    <row r="193" spans="12:18" x14ac:dyDescent="0.25">
      <c r="L193" s="10"/>
      <c r="M193" s="10"/>
      <c r="N193" s="10"/>
      <c r="O193" s="10"/>
      <c r="P193" s="10"/>
      <c r="Q193" s="10"/>
      <c r="R193" s="10"/>
    </row>
    <row r="194" spans="12:18" x14ac:dyDescent="0.25">
      <c r="L194" s="10"/>
      <c r="M194" s="10"/>
      <c r="N194" s="10"/>
      <c r="O194" s="10"/>
      <c r="P194" s="10"/>
      <c r="Q194" s="10"/>
      <c r="R194" s="10"/>
    </row>
    <row r="195" spans="12:18" x14ac:dyDescent="0.25">
      <c r="L195" s="10"/>
      <c r="M195" s="10"/>
      <c r="N195" s="10"/>
      <c r="O195" s="10"/>
      <c r="P195" s="10"/>
      <c r="Q195" s="10"/>
      <c r="R195" s="10"/>
    </row>
    <row r="196" spans="12:18" x14ac:dyDescent="0.25">
      <c r="L196" s="10"/>
      <c r="M196" s="10"/>
      <c r="N196" s="10"/>
      <c r="O196" s="10"/>
      <c r="P196" s="10"/>
      <c r="Q196" s="10"/>
      <c r="R196" s="10"/>
    </row>
    <row r="197" spans="12:18" x14ac:dyDescent="0.25">
      <c r="L197" s="10"/>
      <c r="M197" s="10"/>
      <c r="N197" s="10"/>
      <c r="O197" s="10"/>
      <c r="P197" s="10"/>
      <c r="Q197" s="10"/>
      <c r="R197" s="10"/>
    </row>
    <row r="198" spans="12:18" x14ac:dyDescent="0.25">
      <c r="L198" s="10"/>
      <c r="M198" s="10"/>
      <c r="N198" s="10"/>
      <c r="O198" s="10"/>
      <c r="P198" s="10"/>
      <c r="Q198" s="10"/>
      <c r="R198" s="10"/>
    </row>
    <row r="199" spans="12:18" x14ac:dyDescent="0.25">
      <c r="L199" s="10"/>
      <c r="M199" s="10"/>
      <c r="N199" s="10"/>
      <c r="O199" s="10"/>
      <c r="P199" s="10"/>
      <c r="Q199" s="10"/>
      <c r="R199" s="10"/>
    </row>
    <row r="200" spans="12:18" x14ac:dyDescent="0.25">
      <c r="L200" s="10"/>
      <c r="M200" s="10"/>
      <c r="N200" s="10"/>
      <c r="O200" s="10"/>
      <c r="P200" s="10"/>
      <c r="Q200" s="10"/>
      <c r="R200" s="10"/>
    </row>
    <row r="201" spans="12:18" x14ac:dyDescent="0.25">
      <c r="L201" s="10"/>
      <c r="M201" s="10"/>
      <c r="N201" s="10"/>
      <c r="O201" s="10"/>
      <c r="P201" s="10"/>
      <c r="Q201" s="10"/>
      <c r="R201" s="10"/>
    </row>
    <row r="202" spans="12:18" x14ac:dyDescent="0.25">
      <c r="L202" s="10"/>
      <c r="M202" s="10"/>
      <c r="N202" s="10"/>
      <c r="O202" s="10"/>
      <c r="P202" s="10"/>
      <c r="Q202" s="10"/>
      <c r="R202" s="10"/>
    </row>
    <row r="203" spans="12:18" x14ac:dyDescent="0.25">
      <c r="L203" s="10"/>
      <c r="M203" s="10"/>
      <c r="N203" s="10"/>
      <c r="O203" s="10"/>
      <c r="P203" s="10"/>
      <c r="Q203" s="10"/>
      <c r="R203" s="10"/>
    </row>
    <row r="204" spans="12:18" x14ac:dyDescent="0.25">
      <c r="L204" s="10"/>
      <c r="M204" s="10"/>
      <c r="N204" s="10"/>
      <c r="O204" s="10"/>
      <c r="P204" s="10"/>
      <c r="Q204" s="10"/>
      <c r="R204" s="10"/>
    </row>
    <row r="205" spans="12:18" x14ac:dyDescent="0.25">
      <c r="L205" s="10"/>
      <c r="M205" s="10"/>
      <c r="N205" s="10"/>
      <c r="O205" s="10"/>
      <c r="P205" s="10"/>
      <c r="Q205" s="10"/>
      <c r="R205" s="10"/>
    </row>
    <row r="206" spans="12:18" x14ac:dyDescent="0.25">
      <c r="L206" s="10"/>
      <c r="M206" s="10"/>
      <c r="N206" s="10"/>
      <c r="O206" s="10"/>
      <c r="P206" s="10"/>
      <c r="Q206" s="10"/>
      <c r="R206" s="10"/>
    </row>
    <row r="207" spans="12:18" x14ac:dyDescent="0.25">
      <c r="L207" s="10"/>
      <c r="M207" s="10"/>
      <c r="N207" s="10"/>
      <c r="O207" s="10"/>
      <c r="P207" s="10"/>
      <c r="Q207" s="10"/>
      <c r="R207" s="10"/>
    </row>
    <row r="208" spans="12:18" x14ac:dyDescent="0.25">
      <c r="L208" s="10"/>
      <c r="M208" s="10"/>
      <c r="N208" s="10"/>
      <c r="O208" s="10"/>
      <c r="P208" s="10"/>
      <c r="Q208" s="10"/>
      <c r="R208" s="10"/>
    </row>
    <row r="209" spans="12:18" x14ac:dyDescent="0.25">
      <c r="L209" s="10"/>
      <c r="M209" s="10"/>
      <c r="N209" s="10"/>
      <c r="O209" s="10"/>
      <c r="P209" s="10"/>
      <c r="Q209" s="10"/>
      <c r="R209" s="10"/>
    </row>
    <row r="210" spans="12:18" x14ac:dyDescent="0.25">
      <c r="L210" s="10"/>
      <c r="M210" s="10"/>
      <c r="N210" s="10"/>
      <c r="O210" s="10"/>
      <c r="P210" s="10"/>
      <c r="Q210" s="10"/>
      <c r="R210" s="10"/>
    </row>
    <row r="211" spans="12:18" x14ac:dyDescent="0.25">
      <c r="L211" s="10"/>
      <c r="M211" s="10"/>
      <c r="N211" s="10"/>
      <c r="O211" s="10"/>
      <c r="P211" s="10"/>
      <c r="Q211" s="10"/>
      <c r="R211" s="10"/>
    </row>
    <row r="212" spans="12:18" x14ac:dyDescent="0.25">
      <c r="L212" s="10"/>
      <c r="M212" s="10"/>
      <c r="N212" s="10"/>
      <c r="O212" s="10"/>
      <c r="P212" s="10"/>
      <c r="Q212" s="10"/>
      <c r="R212" s="10"/>
    </row>
    <row r="213" spans="12:18" x14ac:dyDescent="0.25">
      <c r="L213" s="10"/>
      <c r="M213" s="10"/>
      <c r="N213" s="10"/>
      <c r="O213" s="10"/>
      <c r="P213" s="10"/>
      <c r="Q213" s="10"/>
      <c r="R213" s="10"/>
    </row>
    <row r="214" spans="12:18" x14ac:dyDescent="0.25">
      <c r="L214" s="10"/>
      <c r="M214" s="10"/>
      <c r="N214" s="10"/>
      <c r="O214" s="10"/>
      <c r="P214" s="10"/>
      <c r="Q214" s="10"/>
      <c r="R214" s="10"/>
    </row>
    <row r="215" spans="12:18" x14ac:dyDescent="0.25">
      <c r="L215" s="10"/>
      <c r="M215" s="10"/>
      <c r="N215" s="10"/>
      <c r="O215" s="10"/>
      <c r="P215" s="10"/>
      <c r="Q215" s="10"/>
      <c r="R215" s="10"/>
    </row>
    <row r="216" spans="12:18" x14ac:dyDescent="0.25">
      <c r="L216" s="10"/>
      <c r="M216" s="10"/>
      <c r="N216" s="10"/>
      <c r="O216" s="10"/>
      <c r="P216" s="10"/>
      <c r="Q216" s="10"/>
      <c r="R216" s="10"/>
    </row>
    <row r="217" spans="12:18" x14ac:dyDescent="0.25">
      <c r="L217" s="10"/>
      <c r="M217" s="10"/>
      <c r="N217" s="10"/>
      <c r="O217" s="10"/>
      <c r="P217" s="10"/>
      <c r="Q217" s="10"/>
      <c r="R217" s="10"/>
    </row>
    <row r="218" spans="12:18" x14ac:dyDescent="0.25">
      <c r="L218" s="10"/>
      <c r="M218" s="10"/>
      <c r="N218" s="10"/>
      <c r="O218" s="10"/>
      <c r="P218" s="10"/>
      <c r="Q218" s="10"/>
      <c r="R218" s="10"/>
    </row>
    <row r="219" spans="12:18" x14ac:dyDescent="0.25">
      <c r="L219" s="10"/>
      <c r="M219" s="10"/>
      <c r="N219" s="10"/>
      <c r="O219" s="10"/>
      <c r="P219" s="10"/>
      <c r="Q219" s="10"/>
      <c r="R219" s="10"/>
    </row>
    <row r="220" spans="12:18" x14ac:dyDescent="0.25">
      <c r="L220" s="10"/>
      <c r="M220" s="10"/>
      <c r="N220" s="10"/>
      <c r="O220" s="10"/>
      <c r="P220" s="10"/>
      <c r="Q220" s="10"/>
      <c r="R220" s="10"/>
    </row>
    <row r="221" spans="12:18" x14ac:dyDescent="0.25">
      <c r="L221" s="10"/>
      <c r="M221" s="10"/>
      <c r="N221" s="10"/>
      <c r="O221" s="10"/>
      <c r="P221" s="10"/>
      <c r="Q221" s="10"/>
      <c r="R221" s="10"/>
    </row>
    <row r="222" spans="12:18" x14ac:dyDescent="0.25">
      <c r="L222" s="10"/>
      <c r="M222" s="10"/>
      <c r="N222" s="10"/>
      <c r="O222" s="10"/>
      <c r="P222" s="10"/>
      <c r="Q222" s="10"/>
      <c r="R222" s="10"/>
    </row>
    <row r="223" spans="12:18" x14ac:dyDescent="0.25">
      <c r="L223" s="10"/>
      <c r="M223" s="10"/>
      <c r="N223" s="10"/>
      <c r="O223" s="10"/>
      <c r="P223" s="10"/>
      <c r="Q223" s="10"/>
      <c r="R223" s="10"/>
    </row>
    <row r="224" spans="12:18" x14ac:dyDescent="0.25">
      <c r="L224" s="10"/>
      <c r="M224" s="10"/>
      <c r="N224" s="10"/>
      <c r="O224" s="10"/>
      <c r="P224" s="10"/>
      <c r="Q224" s="10"/>
      <c r="R224" s="10"/>
    </row>
    <row r="225" spans="12:18" x14ac:dyDescent="0.25">
      <c r="L225" s="10"/>
      <c r="M225" s="10"/>
      <c r="N225" s="10"/>
      <c r="O225" s="10"/>
      <c r="P225" s="10"/>
      <c r="Q225" s="10"/>
      <c r="R225" s="10"/>
    </row>
    <row r="226" spans="12:18" x14ac:dyDescent="0.25">
      <c r="L226" s="10"/>
      <c r="M226" s="10"/>
      <c r="N226" s="10"/>
      <c r="O226" s="10"/>
      <c r="P226" s="10"/>
      <c r="Q226" s="10"/>
      <c r="R226" s="10"/>
    </row>
    <row r="227" spans="12:18" x14ac:dyDescent="0.25">
      <c r="L227" s="10"/>
      <c r="M227" s="10"/>
      <c r="N227" s="10"/>
      <c r="O227" s="10"/>
      <c r="P227" s="10"/>
      <c r="Q227" s="10"/>
      <c r="R227" s="10"/>
    </row>
    <row r="228" spans="12:18" x14ac:dyDescent="0.25">
      <c r="L228" s="10"/>
      <c r="M228" s="10"/>
      <c r="N228" s="10"/>
      <c r="O228" s="10"/>
      <c r="P228" s="10"/>
      <c r="Q228" s="10"/>
      <c r="R228" s="10"/>
    </row>
    <row r="229" spans="12:18" x14ac:dyDescent="0.25">
      <c r="L229" s="10"/>
      <c r="M229" s="10"/>
      <c r="N229" s="10"/>
      <c r="O229" s="10"/>
      <c r="P229" s="10"/>
      <c r="Q229" s="10"/>
      <c r="R229" s="10"/>
    </row>
    <row r="230" spans="12:18" x14ac:dyDescent="0.25">
      <c r="L230" s="10"/>
      <c r="M230" s="10"/>
      <c r="N230" s="10"/>
      <c r="O230" s="10"/>
      <c r="P230" s="10"/>
      <c r="Q230" s="10"/>
      <c r="R230" s="10"/>
    </row>
    <row r="231" spans="12:18" x14ac:dyDescent="0.25">
      <c r="L231" s="10"/>
      <c r="M231" s="10"/>
      <c r="N231" s="10"/>
      <c r="O231" s="10"/>
      <c r="P231" s="10"/>
      <c r="Q231" s="10"/>
      <c r="R231" s="10"/>
    </row>
    <row r="232" spans="12:18" x14ac:dyDescent="0.25">
      <c r="L232" s="10"/>
      <c r="M232" s="10"/>
      <c r="N232" s="10"/>
      <c r="O232" s="10"/>
      <c r="P232" s="10"/>
      <c r="Q232" s="10"/>
      <c r="R232" s="10"/>
    </row>
    <row r="233" spans="12:18" x14ac:dyDescent="0.25">
      <c r="L233" s="10"/>
      <c r="M233" s="10"/>
      <c r="N233" s="10"/>
      <c r="O233" s="10"/>
      <c r="P233" s="10"/>
      <c r="Q233" s="10"/>
      <c r="R233" s="10"/>
    </row>
    <row r="234" spans="12:18" x14ac:dyDescent="0.25">
      <c r="L234" s="10"/>
      <c r="M234" s="10"/>
      <c r="N234" s="10"/>
      <c r="O234" s="10"/>
      <c r="P234" s="10"/>
      <c r="Q234" s="10"/>
      <c r="R234" s="10"/>
    </row>
    <row r="235" spans="12:18" x14ac:dyDescent="0.25">
      <c r="L235" s="10"/>
      <c r="M235" s="10"/>
      <c r="N235" s="10"/>
      <c r="O235" s="10"/>
      <c r="P235" s="10"/>
      <c r="Q235" s="10"/>
      <c r="R235" s="10"/>
    </row>
    <row r="236" spans="12:18" x14ac:dyDescent="0.25">
      <c r="L236" s="10"/>
      <c r="M236" s="10"/>
      <c r="N236" s="10"/>
      <c r="O236" s="10"/>
      <c r="P236" s="10"/>
      <c r="Q236" s="10"/>
      <c r="R236" s="10"/>
    </row>
    <row r="237" spans="12:18" x14ac:dyDescent="0.25">
      <c r="L237" s="10"/>
      <c r="M237" s="10"/>
      <c r="N237" s="10"/>
      <c r="O237" s="10"/>
      <c r="P237" s="10"/>
      <c r="Q237" s="10"/>
      <c r="R237" s="10"/>
    </row>
    <row r="238" spans="12:18" x14ac:dyDescent="0.25">
      <c r="L238" s="10"/>
      <c r="M238" s="10"/>
      <c r="N238" s="10"/>
      <c r="O238" s="10"/>
      <c r="P238" s="10"/>
      <c r="Q238" s="10"/>
      <c r="R238" s="10"/>
    </row>
    <row r="239" spans="12:18" x14ac:dyDescent="0.25">
      <c r="L239" s="10"/>
      <c r="M239" s="10"/>
      <c r="N239" s="10"/>
      <c r="O239" s="10"/>
      <c r="P239" s="10"/>
      <c r="Q239" s="10"/>
      <c r="R239" s="10"/>
    </row>
    <row r="240" spans="12:18" x14ac:dyDescent="0.25">
      <c r="L240" s="10"/>
      <c r="M240" s="10"/>
      <c r="N240" s="10"/>
      <c r="O240" s="10"/>
      <c r="P240" s="10"/>
      <c r="Q240" s="10"/>
      <c r="R240" s="10"/>
    </row>
    <row r="241" spans="12:18" x14ac:dyDescent="0.25">
      <c r="L241" s="10"/>
      <c r="M241" s="10"/>
      <c r="N241" s="10"/>
      <c r="O241" s="10"/>
      <c r="P241" s="10"/>
      <c r="Q241" s="10"/>
      <c r="R241" s="10"/>
    </row>
    <row r="242" spans="12:18" x14ac:dyDescent="0.25">
      <c r="L242" s="10"/>
      <c r="M242" s="10"/>
      <c r="N242" s="10"/>
      <c r="O242" s="10"/>
      <c r="P242" s="10"/>
      <c r="Q242" s="10"/>
      <c r="R242" s="10"/>
    </row>
    <row r="243" spans="12:18" x14ac:dyDescent="0.25">
      <c r="L243" s="10"/>
      <c r="M243" s="10"/>
      <c r="N243" s="10"/>
      <c r="O243" s="10"/>
      <c r="P243" s="10"/>
      <c r="Q243" s="10"/>
      <c r="R243" s="10"/>
    </row>
    <row r="244" spans="12:18" x14ac:dyDescent="0.25">
      <c r="L244" s="10"/>
      <c r="M244" s="10"/>
      <c r="N244" s="10"/>
      <c r="O244" s="10"/>
      <c r="P244" s="10"/>
      <c r="Q244" s="10"/>
      <c r="R244" s="10"/>
    </row>
    <row r="245" spans="12:18" x14ac:dyDescent="0.25">
      <c r="L245" s="10"/>
      <c r="M245" s="10"/>
      <c r="N245" s="10"/>
      <c r="O245" s="10"/>
      <c r="P245" s="10"/>
      <c r="Q245" s="10"/>
      <c r="R245" s="10"/>
    </row>
    <row r="246" spans="12:18" x14ac:dyDescent="0.25">
      <c r="L246" s="10"/>
      <c r="M246" s="10"/>
      <c r="N246" s="10"/>
      <c r="O246" s="10"/>
      <c r="P246" s="10"/>
      <c r="Q246" s="10"/>
      <c r="R246" s="10"/>
    </row>
    <row r="247" spans="12:18" x14ac:dyDescent="0.25">
      <c r="L247" s="10"/>
      <c r="M247" s="10"/>
      <c r="N247" s="10"/>
      <c r="O247" s="10"/>
      <c r="P247" s="10"/>
      <c r="Q247" s="10"/>
      <c r="R247" s="10"/>
    </row>
    <row r="248" spans="12:18" x14ac:dyDescent="0.25">
      <c r="L248" s="10"/>
      <c r="M248" s="10"/>
      <c r="N248" s="10"/>
      <c r="O248" s="10"/>
      <c r="P248" s="10"/>
      <c r="Q248" s="10"/>
      <c r="R248" s="10"/>
    </row>
    <row r="249" spans="12:18" x14ac:dyDescent="0.25">
      <c r="L249" s="10"/>
      <c r="M249" s="10"/>
      <c r="N249" s="10"/>
      <c r="O249" s="10"/>
      <c r="P249" s="10"/>
      <c r="Q249" s="10"/>
      <c r="R249" s="10"/>
    </row>
    <row r="250" spans="12:18" x14ac:dyDescent="0.25">
      <c r="L250" s="10"/>
      <c r="M250" s="10"/>
      <c r="N250" s="10"/>
      <c r="O250" s="10"/>
      <c r="P250" s="10"/>
      <c r="Q250" s="10"/>
      <c r="R250" s="10"/>
    </row>
    <row r="251" spans="12:18" x14ac:dyDescent="0.25">
      <c r="L251" s="10"/>
      <c r="M251" s="10"/>
      <c r="N251" s="10"/>
      <c r="O251" s="10"/>
      <c r="P251" s="10"/>
      <c r="Q251" s="10"/>
      <c r="R251" s="10"/>
    </row>
    <row r="252" spans="12:18" x14ac:dyDescent="0.25">
      <c r="L252" s="10"/>
      <c r="M252" s="10"/>
      <c r="N252" s="10"/>
      <c r="O252" s="10"/>
      <c r="P252" s="10"/>
      <c r="Q252" s="10"/>
      <c r="R252" s="10"/>
    </row>
    <row r="253" spans="12:18" x14ac:dyDescent="0.25">
      <c r="L253" s="10"/>
      <c r="M253" s="10"/>
      <c r="N253" s="10"/>
      <c r="O253" s="10"/>
      <c r="P253" s="10"/>
      <c r="Q253" s="10"/>
      <c r="R253" s="10"/>
    </row>
    <row r="254" spans="12:18" x14ac:dyDescent="0.25">
      <c r="L254" s="10"/>
      <c r="M254" s="10"/>
      <c r="N254" s="10"/>
      <c r="O254" s="10"/>
      <c r="P254" s="10"/>
      <c r="Q254" s="10"/>
      <c r="R254" s="10"/>
    </row>
    <row r="255" spans="12:18" x14ac:dyDescent="0.25">
      <c r="L255" s="10"/>
      <c r="M255" s="10"/>
      <c r="N255" s="10"/>
      <c r="O255" s="10"/>
      <c r="P255" s="10"/>
      <c r="Q255" s="10"/>
      <c r="R255" s="10"/>
    </row>
    <row r="256" spans="12:18" x14ac:dyDescent="0.25">
      <c r="L256" s="10"/>
      <c r="M256" s="10"/>
      <c r="N256" s="10"/>
      <c r="O256" s="10"/>
      <c r="P256" s="10"/>
      <c r="Q256" s="10"/>
      <c r="R256" s="10"/>
    </row>
    <row r="257" spans="12:18" x14ac:dyDescent="0.25">
      <c r="L257" s="10"/>
      <c r="M257" s="10"/>
      <c r="N257" s="10"/>
      <c r="O257" s="10"/>
      <c r="P257" s="10"/>
      <c r="Q257" s="10"/>
      <c r="R257" s="10"/>
    </row>
    <row r="258" spans="12:18" x14ac:dyDescent="0.25">
      <c r="L258" s="10"/>
      <c r="M258" s="10"/>
      <c r="N258" s="10"/>
      <c r="O258" s="10"/>
      <c r="P258" s="10"/>
      <c r="Q258" s="10"/>
      <c r="R258" s="10"/>
    </row>
    <row r="259" spans="12:18" x14ac:dyDescent="0.25">
      <c r="L259" s="10"/>
      <c r="M259" s="10"/>
      <c r="N259" s="10"/>
      <c r="O259" s="10"/>
      <c r="P259" s="10"/>
      <c r="Q259" s="10"/>
      <c r="R259" s="10"/>
    </row>
    <row r="260" spans="12:18" x14ac:dyDescent="0.25">
      <c r="L260" s="10"/>
      <c r="M260" s="10"/>
      <c r="N260" s="10"/>
      <c r="O260" s="10"/>
      <c r="P260" s="10"/>
      <c r="Q260" s="10"/>
      <c r="R260" s="10"/>
    </row>
    <row r="261" spans="12:18" x14ac:dyDescent="0.25">
      <c r="L261" s="10"/>
      <c r="M261" s="10"/>
      <c r="N261" s="10"/>
      <c r="O261" s="10"/>
      <c r="P261" s="10"/>
      <c r="Q261" s="10"/>
      <c r="R261" s="10"/>
    </row>
    <row r="262" spans="12:18" x14ac:dyDescent="0.25">
      <c r="L262" s="10"/>
      <c r="M262" s="10"/>
      <c r="N262" s="10"/>
      <c r="O262" s="10"/>
      <c r="P262" s="10"/>
      <c r="Q262" s="10"/>
      <c r="R262" s="10"/>
    </row>
    <row r="263" spans="12:18" x14ac:dyDescent="0.25">
      <c r="L263" s="10"/>
      <c r="M263" s="10"/>
      <c r="N263" s="10"/>
      <c r="O263" s="10"/>
      <c r="P263" s="10"/>
      <c r="Q263" s="10"/>
      <c r="R263" s="10"/>
    </row>
    <row r="264" spans="12:18" x14ac:dyDescent="0.25">
      <c r="L264" s="10"/>
      <c r="M264" s="10"/>
      <c r="N264" s="10"/>
      <c r="O264" s="10"/>
      <c r="P264" s="10"/>
      <c r="Q264" s="10"/>
      <c r="R264" s="10"/>
    </row>
    <row r="265" spans="12:18" x14ac:dyDescent="0.25">
      <c r="L265" s="10"/>
      <c r="M265" s="10"/>
      <c r="N265" s="10"/>
      <c r="O265" s="10"/>
      <c r="P265" s="10"/>
      <c r="Q265" s="10"/>
      <c r="R265" s="10"/>
    </row>
    <row r="266" spans="12:18" x14ac:dyDescent="0.25">
      <c r="L266" s="10"/>
      <c r="M266" s="10"/>
      <c r="N266" s="10"/>
      <c r="O266" s="10"/>
      <c r="P266" s="10"/>
      <c r="Q266" s="10"/>
      <c r="R266" s="10"/>
    </row>
    <row r="267" spans="12:18" x14ac:dyDescent="0.25">
      <c r="L267" s="10"/>
      <c r="M267" s="10"/>
      <c r="N267" s="10"/>
      <c r="O267" s="10"/>
      <c r="P267" s="10"/>
      <c r="Q267" s="10"/>
      <c r="R267" s="10"/>
    </row>
    <row r="268" spans="12:18" x14ac:dyDescent="0.25">
      <c r="L268" s="10"/>
      <c r="M268" s="10"/>
      <c r="N268" s="10"/>
      <c r="O268" s="10"/>
      <c r="P268" s="10"/>
      <c r="Q268" s="10"/>
      <c r="R268" s="10"/>
    </row>
    <row r="269" spans="12:18" x14ac:dyDescent="0.25">
      <c r="L269" s="10"/>
      <c r="M269" s="10"/>
      <c r="N269" s="10"/>
      <c r="O269" s="10"/>
      <c r="P269" s="10"/>
      <c r="Q269" s="10"/>
      <c r="R269" s="10"/>
    </row>
    <row r="270" spans="12:18" x14ac:dyDescent="0.25">
      <c r="L270" s="10"/>
      <c r="M270" s="10"/>
      <c r="N270" s="10"/>
      <c r="O270" s="10"/>
      <c r="P270" s="10"/>
      <c r="Q270" s="10"/>
      <c r="R270" s="10"/>
    </row>
    <row r="271" spans="12:18" x14ac:dyDescent="0.25">
      <c r="L271" s="10"/>
      <c r="M271" s="10"/>
      <c r="N271" s="10"/>
      <c r="O271" s="10"/>
      <c r="P271" s="10"/>
      <c r="Q271" s="10"/>
      <c r="R271" s="10"/>
    </row>
    <row r="272" spans="12:18" x14ac:dyDescent="0.25">
      <c r="L272" s="10"/>
      <c r="M272" s="10"/>
      <c r="N272" s="10"/>
      <c r="O272" s="10"/>
      <c r="P272" s="10"/>
      <c r="Q272" s="10"/>
      <c r="R272" s="10"/>
    </row>
    <row r="273" spans="12:18" x14ac:dyDescent="0.25">
      <c r="L273" s="10"/>
      <c r="M273" s="10"/>
      <c r="N273" s="10"/>
      <c r="O273" s="10"/>
      <c r="P273" s="10"/>
      <c r="Q273" s="10"/>
      <c r="R273" s="10"/>
    </row>
    <row r="274" spans="12:18" x14ac:dyDescent="0.25">
      <c r="L274" s="10"/>
      <c r="M274" s="10"/>
      <c r="N274" s="10"/>
      <c r="O274" s="10"/>
      <c r="P274" s="10"/>
      <c r="Q274" s="10"/>
      <c r="R274" s="10"/>
    </row>
    <row r="275" spans="12:18" x14ac:dyDescent="0.25">
      <c r="L275" s="10"/>
      <c r="M275" s="10"/>
      <c r="N275" s="10"/>
      <c r="O275" s="10"/>
      <c r="P275" s="10"/>
      <c r="Q275" s="10"/>
      <c r="R275" s="10"/>
    </row>
    <row r="276" spans="12:18" x14ac:dyDescent="0.25">
      <c r="L276" s="10"/>
      <c r="M276" s="10"/>
      <c r="N276" s="10"/>
      <c r="O276" s="10"/>
      <c r="P276" s="10"/>
      <c r="Q276" s="10"/>
      <c r="R276" s="10"/>
    </row>
    <row r="277" spans="12:18" x14ac:dyDescent="0.25">
      <c r="L277" s="10"/>
      <c r="M277" s="10"/>
      <c r="N277" s="10"/>
      <c r="O277" s="10"/>
      <c r="P277" s="10"/>
      <c r="Q277" s="10"/>
      <c r="R277" s="10"/>
    </row>
    <row r="278" spans="12:18" x14ac:dyDescent="0.25">
      <c r="L278" s="10"/>
      <c r="M278" s="10"/>
      <c r="N278" s="10"/>
      <c r="O278" s="10"/>
      <c r="P278" s="10"/>
      <c r="Q278" s="10"/>
      <c r="R278" s="10"/>
    </row>
    <row r="279" spans="12:18" x14ac:dyDescent="0.25">
      <c r="L279" s="10"/>
      <c r="M279" s="10"/>
      <c r="N279" s="10"/>
      <c r="O279" s="10"/>
      <c r="P279" s="10"/>
      <c r="Q279" s="10"/>
      <c r="R279" s="10"/>
    </row>
    <row r="280" spans="12:18" x14ac:dyDescent="0.25">
      <c r="L280" s="10"/>
      <c r="M280" s="10"/>
      <c r="N280" s="10"/>
      <c r="O280" s="10"/>
      <c r="P280" s="10"/>
      <c r="Q280" s="10"/>
      <c r="R280" s="10"/>
    </row>
    <row r="281" spans="12:18" x14ac:dyDescent="0.25">
      <c r="L281" s="10"/>
      <c r="M281" s="10"/>
      <c r="N281" s="10"/>
      <c r="O281" s="10"/>
      <c r="P281" s="10"/>
      <c r="Q281" s="10"/>
      <c r="R281" s="10"/>
    </row>
    <row r="282" spans="12:18" x14ac:dyDescent="0.25">
      <c r="L282" s="10"/>
      <c r="M282" s="10"/>
      <c r="N282" s="10"/>
      <c r="O282" s="10"/>
      <c r="P282" s="10"/>
      <c r="Q282" s="10"/>
      <c r="R282" s="10"/>
    </row>
    <row r="283" spans="12:18" x14ac:dyDescent="0.25">
      <c r="L283" s="10"/>
      <c r="M283" s="10"/>
      <c r="N283" s="10"/>
      <c r="O283" s="10"/>
      <c r="P283" s="10"/>
      <c r="Q283" s="10"/>
      <c r="R283" s="10"/>
    </row>
    <row r="284" spans="12:18" x14ac:dyDescent="0.25">
      <c r="L284" s="10"/>
      <c r="M284" s="10"/>
      <c r="N284" s="10"/>
      <c r="O284" s="10"/>
      <c r="P284" s="10"/>
      <c r="Q284" s="10"/>
      <c r="R284" s="10"/>
    </row>
    <row r="285" spans="12:18" x14ac:dyDescent="0.25">
      <c r="L285" s="10"/>
      <c r="M285" s="10"/>
      <c r="N285" s="10"/>
      <c r="O285" s="10"/>
      <c r="P285" s="10"/>
      <c r="Q285" s="10"/>
      <c r="R285" s="10"/>
    </row>
    <row r="286" spans="12:18" x14ac:dyDescent="0.25">
      <c r="L286" s="10"/>
      <c r="M286" s="10"/>
      <c r="N286" s="10"/>
      <c r="O286" s="10"/>
      <c r="P286" s="10"/>
      <c r="Q286" s="10"/>
      <c r="R286" s="10"/>
    </row>
    <row r="287" spans="12:18" x14ac:dyDescent="0.25">
      <c r="L287" s="10"/>
      <c r="M287" s="10"/>
      <c r="N287" s="10"/>
      <c r="O287" s="10"/>
      <c r="P287" s="10"/>
      <c r="Q287" s="10"/>
      <c r="R287" s="10"/>
    </row>
    <row r="288" spans="12:18" x14ac:dyDescent="0.25">
      <c r="L288" s="10"/>
      <c r="M288" s="10"/>
      <c r="N288" s="10"/>
      <c r="O288" s="10"/>
      <c r="P288" s="10"/>
      <c r="Q288" s="10"/>
      <c r="R288" s="10"/>
    </row>
    <row r="289" spans="12:18" x14ac:dyDescent="0.25">
      <c r="L289" s="10"/>
      <c r="M289" s="10"/>
      <c r="N289" s="10"/>
      <c r="O289" s="10"/>
      <c r="P289" s="10"/>
      <c r="Q289" s="10"/>
      <c r="R289" s="10"/>
    </row>
    <row r="290" spans="12:18" x14ac:dyDescent="0.25">
      <c r="L290" s="10"/>
      <c r="M290" s="10"/>
      <c r="N290" s="10"/>
      <c r="O290" s="10"/>
      <c r="P290" s="10"/>
      <c r="Q290" s="10"/>
      <c r="R290" s="10"/>
    </row>
    <row r="291" spans="12:18" x14ac:dyDescent="0.25">
      <c r="L291" s="10"/>
      <c r="M291" s="10"/>
      <c r="N291" s="10"/>
      <c r="O291" s="10"/>
      <c r="P291" s="10"/>
      <c r="Q291" s="10"/>
      <c r="R291" s="10"/>
    </row>
    <row r="292" spans="12:18" x14ac:dyDescent="0.25">
      <c r="L292" s="10"/>
      <c r="M292" s="10"/>
      <c r="N292" s="10"/>
      <c r="O292" s="10"/>
      <c r="P292" s="10"/>
      <c r="Q292" s="10"/>
      <c r="R292" s="10"/>
    </row>
    <row r="293" spans="12:18" x14ac:dyDescent="0.25">
      <c r="L293" s="10"/>
      <c r="M293" s="10"/>
      <c r="N293" s="10"/>
      <c r="O293" s="10"/>
      <c r="P293" s="10"/>
      <c r="Q293" s="10"/>
      <c r="R293" s="10"/>
    </row>
    <row r="294" spans="12:18" x14ac:dyDescent="0.25">
      <c r="L294" s="10"/>
      <c r="M294" s="10"/>
      <c r="N294" s="10"/>
      <c r="O294" s="10"/>
      <c r="P294" s="10"/>
      <c r="Q294" s="10"/>
      <c r="R294" s="10"/>
    </row>
    <row r="295" spans="12:18" x14ac:dyDescent="0.25">
      <c r="L295" s="10"/>
      <c r="M295" s="10"/>
      <c r="N295" s="10"/>
      <c r="O295" s="10"/>
      <c r="P295" s="10"/>
      <c r="Q295" s="10"/>
      <c r="R295" s="10"/>
    </row>
    <row r="296" spans="12:18" x14ac:dyDescent="0.25">
      <c r="L296" s="10"/>
      <c r="M296" s="10"/>
      <c r="N296" s="10"/>
      <c r="O296" s="10"/>
      <c r="P296" s="10"/>
      <c r="Q296" s="10"/>
      <c r="R296" s="10"/>
    </row>
    <row r="297" spans="12:18" x14ac:dyDescent="0.25">
      <c r="L297" s="10"/>
      <c r="M297" s="10"/>
      <c r="N297" s="10"/>
      <c r="O297" s="10"/>
      <c r="P297" s="10"/>
      <c r="Q297" s="10"/>
      <c r="R297" s="10"/>
    </row>
    <row r="298" spans="12:18" x14ac:dyDescent="0.25">
      <c r="L298" s="10"/>
      <c r="M298" s="10"/>
      <c r="N298" s="10"/>
      <c r="O298" s="10"/>
      <c r="P298" s="10"/>
      <c r="Q298" s="10"/>
      <c r="R298" s="10"/>
    </row>
    <row r="299" spans="12:18" x14ac:dyDescent="0.25">
      <c r="L299" s="10"/>
      <c r="M299" s="10"/>
      <c r="N299" s="10"/>
      <c r="O299" s="10"/>
      <c r="P299" s="10"/>
      <c r="Q299" s="10"/>
      <c r="R299" s="10"/>
    </row>
    <row r="300" spans="12:18" x14ac:dyDescent="0.25">
      <c r="L300" s="10"/>
      <c r="M300" s="10"/>
      <c r="N300" s="10"/>
      <c r="O300" s="10"/>
      <c r="P300" s="10"/>
      <c r="Q300" s="10"/>
      <c r="R300" s="10"/>
    </row>
    <row r="301" spans="12:18" x14ac:dyDescent="0.25">
      <c r="L301" s="10"/>
      <c r="M301" s="10"/>
      <c r="N301" s="10"/>
      <c r="O301" s="10"/>
      <c r="P301" s="10"/>
      <c r="Q301" s="10"/>
      <c r="R301" s="10"/>
    </row>
    <row r="302" spans="12:18" x14ac:dyDescent="0.25">
      <c r="L302" s="10"/>
      <c r="M302" s="10"/>
      <c r="N302" s="10"/>
      <c r="O302" s="10"/>
      <c r="P302" s="10"/>
      <c r="Q302" s="10"/>
      <c r="R302" s="10"/>
    </row>
    <row r="303" spans="12:18" x14ac:dyDescent="0.25">
      <c r="L303" s="10"/>
      <c r="M303" s="10"/>
      <c r="N303" s="10"/>
      <c r="O303" s="10"/>
      <c r="P303" s="10"/>
      <c r="Q303" s="10"/>
      <c r="R303" s="10"/>
    </row>
    <row r="304" spans="12:18" x14ac:dyDescent="0.25">
      <c r="L304" s="10"/>
      <c r="M304" s="10"/>
      <c r="N304" s="10"/>
      <c r="O304" s="10"/>
      <c r="P304" s="10"/>
      <c r="Q304" s="10"/>
      <c r="R304" s="10"/>
    </row>
    <row r="305" spans="12:18" x14ac:dyDescent="0.25">
      <c r="L305" s="10"/>
      <c r="M305" s="10"/>
      <c r="N305" s="10"/>
      <c r="O305" s="10"/>
      <c r="P305" s="10"/>
      <c r="Q305" s="10"/>
      <c r="R305" s="10"/>
    </row>
    <row r="306" spans="12:18" x14ac:dyDescent="0.25">
      <c r="L306" s="10"/>
      <c r="M306" s="10"/>
      <c r="N306" s="10"/>
      <c r="O306" s="10"/>
      <c r="P306" s="10"/>
      <c r="Q306" s="10"/>
      <c r="R306" s="10"/>
    </row>
    <row r="307" spans="12:18" x14ac:dyDescent="0.25">
      <c r="L307" s="10"/>
      <c r="M307" s="10"/>
      <c r="N307" s="10"/>
      <c r="O307" s="10"/>
      <c r="P307" s="10"/>
      <c r="Q307" s="10"/>
      <c r="R307" s="10"/>
    </row>
    <row r="308" spans="12:18" x14ac:dyDescent="0.25">
      <c r="L308" s="10"/>
      <c r="M308" s="10"/>
      <c r="N308" s="10"/>
      <c r="O308" s="10"/>
      <c r="P308" s="10"/>
      <c r="Q308" s="10"/>
      <c r="R308" s="10"/>
    </row>
    <row r="309" spans="12:18" x14ac:dyDescent="0.25">
      <c r="L309" s="10"/>
      <c r="M309" s="10"/>
      <c r="N309" s="10"/>
      <c r="O309" s="10"/>
      <c r="P309" s="10"/>
      <c r="Q309" s="10"/>
      <c r="R309" s="10"/>
    </row>
    <row r="310" spans="12:18" x14ac:dyDescent="0.25">
      <c r="L310" s="10"/>
      <c r="M310" s="10"/>
      <c r="N310" s="10"/>
      <c r="O310" s="10"/>
      <c r="P310" s="10"/>
      <c r="Q310" s="10"/>
      <c r="R310" s="10"/>
    </row>
    <row r="311" spans="12:18" x14ac:dyDescent="0.25">
      <c r="L311" s="10"/>
      <c r="M311" s="10"/>
      <c r="N311" s="10"/>
      <c r="O311" s="10"/>
      <c r="P311" s="10"/>
      <c r="Q311" s="10"/>
      <c r="R311" s="10"/>
    </row>
    <row r="312" spans="12:18" x14ac:dyDescent="0.25">
      <c r="L312" s="10"/>
      <c r="M312" s="10"/>
      <c r="N312" s="10"/>
      <c r="O312" s="10"/>
      <c r="P312" s="10"/>
      <c r="Q312" s="10"/>
      <c r="R312" s="10"/>
    </row>
    <row r="313" spans="12:18" x14ac:dyDescent="0.25">
      <c r="L313" s="10"/>
      <c r="M313" s="10"/>
      <c r="N313" s="10"/>
      <c r="O313" s="10"/>
      <c r="P313" s="10"/>
      <c r="Q313" s="10"/>
      <c r="R313" s="10"/>
    </row>
    <row r="314" spans="12:18" x14ac:dyDescent="0.25">
      <c r="L314" s="10"/>
      <c r="M314" s="10"/>
      <c r="N314" s="10"/>
      <c r="O314" s="10"/>
      <c r="P314" s="10"/>
      <c r="Q314" s="10"/>
      <c r="R314" s="10"/>
    </row>
    <row r="315" spans="12:18" x14ac:dyDescent="0.25">
      <c r="L315" s="10"/>
      <c r="M315" s="10"/>
      <c r="N315" s="10"/>
      <c r="O315" s="10"/>
      <c r="P315" s="10"/>
      <c r="Q315" s="10"/>
      <c r="R315" s="10"/>
    </row>
    <row r="316" spans="12:18" x14ac:dyDescent="0.25">
      <c r="L316" s="10"/>
      <c r="M316" s="10"/>
      <c r="N316" s="10"/>
      <c r="O316" s="10"/>
      <c r="P316" s="10"/>
      <c r="Q316" s="10"/>
      <c r="R316" s="10"/>
    </row>
    <row r="317" spans="12:18" x14ac:dyDescent="0.25">
      <c r="L317" s="10"/>
      <c r="M317" s="10"/>
      <c r="N317" s="10"/>
      <c r="O317" s="10"/>
      <c r="P317" s="10"/>
      <c r="Q317" s="10"/>
      <c r="R317" s="10"/>
    </row>
    <row r="318" spans="12:18" x14ac:dyDescent="0.25">
      <c r="L318" s="10"/>
      <c r="M318" s="10"/>
      <c r="N318" s="10"/>
      <c r="O318" s="10"/>
      <c r="P318" s="10"/>
      <c r="Q318" s="10"/>
      <c r="R318" s="10"/>
    </row>
    <row r="319" spans="12:18" x14ac:dyDescent="0.25">
      <c r="L319" s="10"/>
      <c r="M319" s="10"/>
      <c r="N319" s="10"/>
      <c r="O319" s="10"/>
      <c r="P319" s="10"/>
      <c r="Q319" s="10"/>
      <c r="R319" s="10"/>
    </row>
    <row r="320" spans="12:18" x14ac:dyDescent="0.25">
      <c r="L320" s="10"/>
      <c r="M320" s="10"/>
      <c r="N320" s="10"/>
      <c r="O320" s="10"/>
      <c r="P320" s="10"/>
      <c r="Q320" s="10"/>
      <c r="R320" s="10"/>
    </row>
    <row r="321" spans="12:18" x14ac:dyDescent="0.25">
      <c r="L321" s="10"/>
      <c r="M321" s="10"/>
      <c r="N321" s="10"/>
      <c r="O321" s="10"/>
      <c r="P321" s="10"/>
      <c r="Q321" s="10"/>
      <c r="R321" s="10"/>
    </row>
    <row r="322" spans="12:18" x14ac:dyDescent="0.25">
      <c r="L322" s="10"/>
      <c r="M322" s="10"/>
      <c r="N322" s="10"/>
      <c r="O322" s="10"/>
      <c r="P322" s="10"/>
      <c r="Q322" s="10"/>
      <c r="R322" s="10"/>
    </row>
    <row r="323" spans="12:18" x14ac:dyDescent="0.25">
      <c r="L323" s="10"/>
      <c r="M323" s="10"/>
      <c r="N323" s="10"/>
      <c r="O323" s="10"/>
      <c r="P323" s="10"/>
      <c r="Q323" s="10"/>
      <c r="R323" s="10"/>
    </row>
    <row r="324" spans="12:18" x14ac:dyDescent="0.25">
      <c r="L324" s="10"/>
      <c r="M324" s="10"/>
      <c r="N324" s="10"/>
      <c r="O324" s="10"/>
      <c r="P324" s="10"/>
      <c r="Q324" s="10"/>
      <c r="R324" s="10"/>
    </row>
    <row r="325" spans="12:18" x14ac:dyDescent="0.25">
      <c r="L325" s="10"/>
      <c r="M325" s="10"/>
      <c r="N325" s="10"/>
      <c r="O325" s="10"/>
      <c r="P325" s="10"/>
      <c r="Q325" s="10"/>
      <c r="R325" s="10"/>
    </row>
    <row r="326" spans="12:18" x14ac:dyDescent="0.25">
      <c r="L326" s="10"/>
      <c r="M326" s="10"/>
      <c r="N326" s="10"/>
      <c r="O326" s="10"/>
      <c r="P326" s="10"/>
      <c r="Q326" s="10"/>
      <c r="R326" s="10"/>
    </row>
    <row r="327" spans="12:18" x14ac:dyDescent="0.25">
      <c r="L327" s="10"/>
      <c r="M327" s="10"/>
      <c r="N327" s="10"/>
      <c r="O327" s="10"/>
      <c r="P327" s="10"/>
      <c r="Q327" s="10"/>
      <c r="R327" s="10"/>
    </row>
    <row r="328" spans="12:18" x14ac:dyDescent="0.25">
      <c r="L328" s="10"/>
      <c r="M328" s="10"/>
      <c r="N328" s="10"/>
      <c r="O328" s="10"/>
      <c r="P328" s="10"/>
      <c r="Q328" s="10"/>
      <c r="R328" s="10"/>
    </row>
    <row r="329" spans="12:18" x14ac:dyDescent="0.25">
      <c r="L329" s="10"/>
      <c r="M329" s="10"/>
      <c r="N329" s="10"/>
      <c r="O329" s="10"/>
      <c r="P329" s="10"/>
      <c r="Q329" s="10"/>
      <c r="R329" s="10"/>
    </row>
    <row r="330" spans="12:18" x14ac:dyDescent="0.25">
      <c r="L330" s="10"/>
      <c r="M330" s="10"/>
      <c r="N330" s="10"/>
      <c r="O330" s="10"/>
      <c r="P330" s="10"/>
      <c r="Q330" s="10"/>
      <c r="R330" s="10"/>
    </row>
    <row r="331" spans="12:18" x14ac:dyDescent="0.25">
      <c r="L331" s="10"/>
      <c r="M331" s="10"/>
      <c r="N331" s="10"/>
      <c r="O331" s="10"/>
      <c r="P331" s="10"/>
      <c r="Q331" s="10"/>
      <c r="R331" s="10"/>
    </row>
    <row r="332" spans="12:18" x14ac:dyDescent="0.25">
      <c r="L332" s="10"/>
      <c r="M332" s="10"/>
      <c r="N332" s="10"/>
      <c r="O332" s="10"/>
      <c r="P332" s="10"/>
      <c r="Q332" s="10"/>
      <c r="R332" s="10"/>
    </row>
    <row r="333" spans="12:18" x14ac:dyDescent="0.25">
      <c r="L333" s="10"/>
      <c r="M333" s="10"/>
      <c r="N333" s="10"/>
      <c r="O333" s="10"/>
      <c r="P333" s="10"/>
      <c r="Q333" s="10"/>
      <c r="R333" s="10"/>
    </row>
    <row r="334" spans="12:18" x14ac:dyDescent="0.25">
      <c r="L334" s="10"/>
      <c r="M334" s="10"/>
      <c r="N334" s="10"/>
      <c r="O334" s="10"/>
      <c r="P334" s="10"/>
      <c r="Q334" s="10"/>
      <c r="R334" s="10"/>
    </row>
    <row r="335" spans="12:18" x14ac:dyDescent="0.25">
      <c r="L335" s="10"/>
      <c r="M335" s="10"/>
      <c r="N335" s="10"/>
      <c r="O335" s="10"/>
      <c r="P335" s="10"/>
      <c r="Q335" s="10"/>
      <c r="R335" s="10"/>
    </row>
    <row r="336" spans="12:18" x14ac:dyDescent="0.25">
      <c r="L336" s="10"/>
      <c r="M336" s="10"/>
      <c r="N336" s="10"/>
      <c r="O336" s="10"/>
      <c r="P336" s="10"/>
      <c r="Q336" s="10"/>
      <c r="R336" s="10"/>
    </row>
    <row r="337" spans="12:18" x14ac:dyDescent="0.25">
      <c r="L337" s="10"/>
      <c r="M337" s="10"/>
      <c r="N337" s="10"/>
      <c r="O337" s="10"/>
      <c r="P337" s="10"/>
      <c r="Q337" s="10"/>
      <c r="R337" s="10"/>
    </row>
    <row r="338" spans="12:18" x14ac:dyDescent="0.25">
      <c r="L338" s="10"/>
      <c r="M338" s="10"/>
      <c r="N338" s="10"/>
      <c r="O338" s="10"/>
      <c r="P338" s="10"/>
      <c r="Q338" s="10"/>
      <c r="R338" s="10"/>
    </row>
    <row r="339" spans="12:18" x14ac:dyDescent="0.25">
      <c r="L339" s="10"/>
      <c r="M339" s="10"/>
      <c r="N339" s="10"/>
      <c r="O339" s="10"/>
      <c r="P339" s="10"/>
      <c r="Q339" s="10"/>
      <c r="R339" s="10"/>
    </row>
    <row r="340" spans="12:18" x14ac:dyDescent="0.25">
      <c r="L340" s="10"/>
      <c r="M340" s="10"/>
      <c r="N340" s="10"/>
      <c r="O340" s="10"/>
      <c r="P340" s="10"/>
      <c r="Q340" s="10"/>
      <c r="R340" s="10"/>
    </row>
    <row r="341" spans="12:18" x14ac:dyDescent="0.25">
      <c r="L341" s="10"/>
      <c r="M341" s="10"/>
      <c r="N341" s="10"/>
      <c r="O341" s="10"/>
      <c r="P341" s="10"/>
      <c r="Q341" s="10"/>
      <c r="R341" s="10"/>
    </row>
    <row r="342" spans="12:18" x14ac:dyDescent="0.25">
      <c r="L342" s="10"/>
      <c r="M342" s="10"/>
      <c r="N342" s="10"/>
      <c r="O342" s="10"/>
      <c r="P342" s="10"/>
      <c r="Q342" s="10"/>
      <c r="R342" s="10"/>
    </row>
    <row r="343" spans="12:18" x14ac:dyDescent="0.25">
      <c r="L343" s="10"/>
      <c r="M343" s="10"/>
      <c r="N343" s="10"/>
      <c r="O343" s="10"/>
      <c r="P343" s="10"/>
      <c r="Q343" s="10"/>
      <c r="R343" s="10"/>
    </row>
    <row r="344" spans="12:18" x14ac:dyDescent="0.25">
      <c r="L344" s="10"/>
      <c r="M344" s="10"/>
      <c r="N344" s="10"/>
      <c r="O344" s="10"/>
      <c r="P344" s="10"/>
      <c r="Q344" s="10"/>
      <c r="R344" s="10"/>
    </row>
    <row r="345" spans="12:18" x14ac:dyDescent="0.25">
      <c r="L345" s="10"/>
      <c r="M345" s="10"/>
      <c r="N345" s="10"/>
      <c r="O345" s="10"/>
      <c r="P345" s="10"/>
      <c r="Q345" s="10"/>
      <c r="R345" s="10"/>
    </row>
    <row r="346" spans="12:18" x14ac:dyDescent="0.25">
      <c r="L346" s="10"/>
      <c r="M346" s="10"/>
      <c r="N346" s="10"/>
      <c r="O346" s="10"/>
      <c r="P346" s="10"/>
      <c r="Q346" s="10"/>
      <c r="R346" s="10"/>
    </row>
    <row r="347" spans="12:18" x14ac:dyDescent="0.25">
      <c r="L347" s="10"/>
      <c r="M347" s="10"/>
      <c r="N347" s="10"/>
      <c r="O347" s="10"/>
      <c r="P347" s="10"/>
      <c r="Q347" s="10"/>
      <c r="R347" s="10"/>
    </row>
    <row r="348" spans="12:18" x14ac:dyDescent="0.25">
      <c r="L348" s="10"/>
      <c r="M348" s="10"/>
      <c r="N348" s="10"/>
      <c r="O348" s="10"/>
      <c r="P348" s="10"/>
      <c r="Q348" s="10"/>
      <c r="R348" s="10"/>
    </row>
    <row r="349" spans="12:18" x14ac:dyDescent="0.25">
      <c r="L349" s="10"/>
      <c r="M349" s="10"/>
      <c r="N349" s="10"/>
      <c r="O349" s="10"/>
      <c r="P349" s="10"/>
      <c r="Q349" s="10"/>
      <c r="R349" s="10"/>
    </row>
    <row r="350" spans="12:18" x14ac:dyDescent="0.25">
      <c r="L350" s="10"/>
      <c r="M350" s="10"/>
      <c r="N350" s="10"/>
      <c r="O350" s="10"/>
      <c r="P350" s="10"/>
      <c r="Q350" s="10"/>
      <c r="R350" s="10"/>
    </row>
    <row r="351" spans="12:18" x14ac:dyDescent="0.25">
      <c r="L351" s="10"/>
      <c r="M351" s="10"/>
      <c r="N351" s="10"/>
      <c r="O351" s="10"/>
      <c r="P351" s="10"/>
      <c r="Q351" s="10"/>
      <c r="R351" s="10"/>
    </row>
    <row r="352" spans="12:18" x14ac:dyDescent="0.25">
      <c r="L352" s="10"/>
      <c r="M352" s="10"/>
      <c r="N352" s="10"/>
      <c r="O352" s="10"/>
      <c r="P352" s="10"/>
      <c r="Q352" s="10"/>
      <c r="R352" s="10"/>
    </row>
    <row r="353" spans="12:18" x14ac:dyDescent="0.25">
      <c r="L353" s="10"/>
      <c r="M353" s="10"/>
      <c r="N353" s="10"/>
      <c r="O353" s="10"/>
      <c r="P353" s="10"/>
      <c r="Q353" s="10"/>
      <c r="R353" s="10"/>
    </row>
    <row r="354" spans="12:18" x14ac:dyDescent="0.25">
      <c r="L354" s="10"/>
      <c r="M354" s="10"/>
      <c r="N354" s="10"/>
      <c r="O354" s="10"/>
      <c r="P354" s="10"/>
      <c r="Q354" s="10"/>
      <c r="R354" s="10"/>
    </row>
    <row r="355" spans="12:18" x14ac:dyDescent="0.25">
      <c r="L355" s="10"/>
      <c r="M355" s="10"/>
      <c r="N355" s="10"/>
      <c r="O355" s="10"/>
      <c r="P355" s="10"/>
      <c r="Q355" s="10"/>
      <c r="R355" s="10"/>
    </row>
    <row r="356" spans="12:18" x14ac:dyDescent="0.25">
      <c r="L356" s="10"/>
      <c r="M356" s="10"/>
      <c r="N356" s="10"/>
      <c r="O356" s="10"/>
      <c r="P356" s="10"/>
      <c r="Q356" s="10"/>
      <c r="R356" s="10"/>
    </row>
    <row r="357" spans="12:18" x14ac:dyDescent="0.25">
      <c r="L357" s="10"/>
      <c r="M357" s="10"/>
      <c r="N357" s="10"/>
      <c r="O357" s="10"/>
      <c r="P357" s="10"/>
      <c r="Q357" s="10"/>
      <c r="R357" s="10"/>
    </row>
    <row r="358" spans="12:18" x14ac:dyDescent="0.25">
      <c r="L358" s="10"/>
      <c r="M358" s="10"/>
      <c r="N358" s="10"/>
      <c r="O358" s="10"/>
      <c r="P358" s="10"/>
      <c r="Q358" s="10"/>
      <c r="R358" s="10"/>
    </row>
    <row r="359" spans="12:18" x14ac:dyDescent="0.25">
      <c r="L359" s="10"/>
      <c r="M359" s="10"/>
      <c r="N359" s="10"/>
      <c r="O359" s="10"/>
      <c r="P359" s="10"/>
      <c r="Q359" s="10"/>
      <c r="R359" s="10"/>
    </row>
    <row r="360" spans="12:18" x14ac:dyDescent="0.25">
      <c r="L360" s="10"/>
      <c r="M360" s="10"/>
      <c r="N360" s="10"/>
      <c r="O360" s="10"/>
      <c r="P360" s="10"/>
      <c r="Q360" s="10"/>
      <c r="R360" s="10"/>
    </row>
    <row r="361" spans="12:18" x14ac:dyDescent="0.25">
      <c r="L361" s="10"/>
      <c r="M361" s="10"/>
      <c r="N361" s="10"/>
      <c r="O361" s="10"/>
      <c r="P361" s="10"/>
      <c r="Q361" s="10"/>
      <c r="R361" s="10"/>
    </row>
    <row r="362" spans="12:18" x14ac:dyDescent="0.25">
      <c r="L362" s="10"/>
      <c r="M362" s="10"/>
      <c r="N362" s="10"/>
      <c r="O362" s="10"/>
      <c r="P362" s="10"/>
      <c r="Q362" s="10"/>
      <c r="R362" s="10"/>
    </row>
    <row r="363" spans="12:18" x14ac:dyDescent="0.25">
      <c r="L363" s="10"/>
      <c r="M363" s="10"/>
      <c r="N363" s="10"/>
      <c r="O363" s="10"/>
      <c r="P363" s="10"/>
      <c r="Q363" s="10"/>
      <c r="R363" s="10"/>
    </row>
    <row r="364" spans="12:18" x14ac:dyDescent="0.25">
      <c r="L364" s="10"/>
      <c r="M364" s="10"/>
      <c r="N364" s="10"/>
      <c r="O364" s="10"/>
      <c r="P364" s="10"/>
      <c r="Q364" s="10"/>
      <c r="R364" s="10"/>
    </row>
    <row r="365" spans="12:18" x14ac:dyDescent="0.25">
      <c r="L365" s="10"/>
      <c r="M365" s="10"/>
      <c r="N365" s="10"/>
      <c r="O365" s="10"/>
      <c r="P365" s="10"/>
      <c r="Q365" s="10"/>
      <c r="R365" s="10"/>
    </row>
    <row r="366" spans="12:18" x14ac:dyDescent="0.25">
      <c r="L366" s="10"/>
      <c r="M366" s="10"/>
      <c r="N366" s="10"/>
      <c r="O366" s="10"/>
      <c r="P366" s="10"/>
      <c r="Q366" s="10"/>
      <c r="R366" s="10"/>
    </row>
    <row r="367" spans="12:18" x14ac:dyDescent="0.25">
      <c r="L367" s="10"/>
      <c r="M367" s="10"/>
      <c r="N367" s="10"/>
      <c r="O367" s="10"/>
      <c r="P367" s="10"/>
      <c r="Q367" s="10"/>
      <c r="R367" s="10"/>
    </row>
    <row r="368" spans="12:18" x14ac:dyDescent="0.25">
      <c r="L368" s="10"/>
      <c r="M368" s="10"/>
      <c r="N368" s="10"/>
      <c r="O368" s="10"/>
      <c r="P368" s="10"/>
      <c r="Q368" s="10"/>
      <c r="R368" s="10"/>
    </row>
    <row r="369" spans="12:18" x14ac:dyDescent="0.25">
      <c r="L369" s="10"/>
      <c r="M369" s="10"/>
      <c r="N369" s="10"/>
      <c r="O369" s="10"/>
      <c r="P369" s="10"/>
      <c r="Q369" s="10"/>
      <c r="R369" s="10"/>
    </row>
    <row r="370" spans="12:18" x14ac:dyDescent="0.25">
      <c r="L370" s="10"/>
      <c r="M370" s="10"/>
      <c r="N370" s="10"/>
      <c r="O370" s="10"/>
      <c r="P370" s="10"/>
      <c r="Q370" s="10"/>
      <c r="R370" s="10"/>
    </row>
    <row r="371" spans="12:18" x14ac:dyDescent="0.25">
      <c r="L371" s="10"/>
      <c r="M371" s="10"/>
      <c r="N371" s="10"/>
      <c r="O371" s="10"/>
      <c r="P371" s="10"/>
      <c r="Q371" s="10"/>
      <c r="R371" s="10"/>
    </row>
    <row r="372" spans="12:18" x14ac:dyDescent="0.25">
      <c r="L372" s="10"/>
      <c r="M372" s="10"/>
      <c r="N372" s="10"/>
      <c r="O372" s="10"/>
      <c r="P372" s="10"/>
      <c r="Q372" s="10"/>
      <c r="R372" s="10"/>
    </row>
    <row r="373" spans="12:18" x14ac:dyDescent="0.25">
      <c r="L373" s="10"/>
      <c r="M373" s="10"/>
      <c r="N373" s="10"/>
      <c r="O373" s="10"/>
      <c r="P373" s="10"/>
      <c r="Q373" s="10"/>
      <c r="R373" s="10"/>
    </row>
    <row r="374" spans="12:18" x14ac:dyDescent="0.25">
      <c r="L374" s="10"/>
      <c r="M374" s="10"/>
      <c r="N374" s="10"/>
      <c r="O374" s="10"/>
      <c r="P374" s="10"/>
      <c r="Q374" s="10"/>
      <c r="R374" s="10"/>
    </row>
    <row r="375" spans="12:18" x14ac:dyDescent="0.25">
      <c r="L375" s="10"/>
      <c r="M375" s="10"/>
      <c r="N375" s="10"/>
      <c r="O375" s="10"/>
      <c r="P375" s="10"/>
      <c r="Q375" s="10"/>
      <c r="R375" s="10"/>
    </row>
    <row r="376" spans="12:18" x14ac:dyDescent="0.25">
      <c r="L376" s="10"/>
      <c r="M376" s="10"/>
      <c r="N376" s="10"/>
      <c r="O376" s="10"/>
      <c r="P376" s="10"/>
      <c r="Q376" s="10"/>
      <c r="R376" s="10"/>
    </row>
    <row r="377" spans="12:18" x14ac:dyDescent="0.25">
      <c r="L377" s="10"/>
      <c r="M377" s="10"/>
      <c r="N377" s="10"/>
      <c r="O377" s="10"/>
      <c r="P377" s="10"/>
      <c r="Q377" s="10"/>
      <c r="R377" s="10"/>
    </row>
    <row r="378" spans="12:18" x14ac:dyDescent="0.25">
      <c r="L378" s="10"/>
      <c r="M378" s="10"/>
      <c r="N378" s="10"/>
      <c r="O378" s="10"/>
      <c r="P378" s="10"/>
      <c r="Q378" s="10"/>
      <c r="R378" s="10"/>
    </row>
    <row r="379" spans="12:18" x14ac:dyDescent="0.25">
      <c r="L379" s="10"/>
      <c r="M379" s="10"/>
      <c r="N379" s="10"/>
      <c r="O379" s="10"/>
      <c r="P379" s="10"/>
      <c r="Q379" s="10"/>
      <c r="R379" s="10"/>
    </row>
    <row r="380" spans="12:18" x14ac:dyDescent="0.25">
      <c r="L380" s="10"/>
      <c r="M380" s="10"/>
      <c r="N380" s="10"/>
      <c r="O380" s="10"/>
      <c r="P380" s="10"/>
      <c r="Q380" s="10"/>
      <c r="R380" s="10"/>
    </row>
    <row r="381" spans="12:18" x14ac:dyDescent="0.25">
      <c r="L381" s="10"/>
      <c r="M381" s="10"/>
      <c r="N381" s="10"/>
      <c r="O381" s="10"/>
      <c r="P381" s="10"/>
      <c r="Q381" s="10"/>
      <c r="R381" s="10"/>
    </row>
    <row r="382" spans="12:18" x14ac:dyDescent="0.25">
      <c r="L382" s="10"/>
      <c r="M382" s="10"/>
      <c r="N382" s="10"/>
      <c r="O382" s="10"/>
      <c r="P382" s="10"/>
      <c r="Q382" s="10"/>
      <c r="R382" s="10"/>
    </row>
    <row r="383" spans="12:18" x14ac:dyDescent="0.25">
      <c r="L383" s="10"/>
      <c r="M383" s="10"/>
      <c r="N383" s="10"/>
      <c r="O383" s="10"/>
      <c r="P383" s="10"/>
      <c r="Q383" s="10"/>
      <c r="R383" s="10"/>
    </row>
    <row r="384" spans="12:18" x14ac:dyDescent="0.25">
      <c r="L384" s="10"/>
      <c r="M384" s="10"/>
      <c r="N384" s="10"/>
      <c r="O384" s="10"/>
      <c r="P384" s="10"/>
      <c r="Q384" s="10"/>
      <c r="R384" s="10"/>
    </row>
    <row r="385" spans="12:18" x14ac:dyDescent="0.25">
      <c r="L385" s="10"/>
      <c r="M385" s="10"/>
      <c r="N385" s="10"/>
      <c r="O385" s="10"/>
      <c r="P385" s="10"/>
      <c r="Q385" s="10"/>
      <c r="R385" s="10"/>
    </row>
    <row r="386" spans="12:18" x14ac:dyDescent="0.25">
      <c r="L386" s="10"/>
      <c r="M386" s="10"/>
      <c r="N386" s="10"/>
      <c r="O386" s="10"/>
      <c r="P386" s="10"/>
      <c r="Q386" s="10"/>
      <c r="R386" s="10"/>
    </row>
    <row r="387" spans="12:18" x14ac:dyDescent="0.25">
      <c r="L387" s="10"/>
      <c r="M387" s="10"/>
      <c r="N387" s="10"/>
      <c r="O387" s="10"/>
      <c r="P387" s="10"/>
      <c r="Q387" s="10"/>
      <c r="R387" s="10"/>
    </row>
    <row r="388" spans="12:18" x14ac:dyDescent="0.25">
      <c r="L388" s="10"/>
      <c r="M388" s="10"/>
      <c r="N388" s="10"/>
      <c r="O388" s="10"/>
      <c r="P388" s="10"/>
      <c r="Q388" s="10"/>
      <c r="R388" s="10"/>
    </row>
    <row r="389" spans="12:18" x14ac:dyDescent="0.25">
      <c r="L389" s="10"/>
      <c r="M389" s="10"/>
      <c r="N389" s="10"/>
      <c r="O389" s="10"/>
      <c r="P389" s="10"/>
      <c r="Q389" s="10"/>
      <c r="R389" s="10"/>
    </row>
    <row r="390" spans="12:18" x14ac:dyDescent="0.25">
      <c r="L390" s="10"/>
      <c r="M390" s="10"/>
      <c r="N390" s="10"/>
      <c r="O390" s="10"/>
      <c r="P390" s="10"/>
      <c r="Q390" s="10"/>
      <c r="R390" s="10"/>
    </row>
    <row r="391" spans="12:18" x14ac:dyDescent="0.25">
      <c r="L391" s="10"/>
      <c r="M391" s="10"/>
      <c r="N391" s="10"/>
      <c r="O391" s="10"/>
      <c r="P391" s="10"/>
      <c r="Q391" s="10"/>
      <c r="R391" s="10"/>
    </row>
    <row r="392" spans="12:18" x14ac:dyDescent="0.25">
      <c r="L392" s="10"/>
      <c r="M392" s="10"/>
      <c r="N392" s="10"/>
      <c r="O392" s="10"/>
      <c r="P392" s="10"/>
      <c r="Q392" s="10"/>
      <c r="R392" s="10"/>
    </row>
    <row r="393" spans="12:18" x14ac:dyDescent="0.25">
      <c r="L393" s="10"/>
      <c r="M393" s="10"/>
      <c r="N393" s="10"/>
      <c r="O393" s="10"/>
      <c r="P393" s="10"/>
      <c r="Q393" s="10"/>
      <c r="R393" s="10"/>
    </row>
    <row r="394" spans="12:18" x14ac:dyDescent="0.25">
      <c r="L394" s="10"/>
      <c r="M394" s="10"/>
      <c r="N394" s="10"/>
      <c r="O394" s="10"/>
      <c r="P394" s="10"/>
      <c r="Q394" s="10"/>
      <c r="R394" s="10"/>
    </row>
    <row r="395" spans="12:18" x14ac:dyDescent="0.25">
      <c r="L395" s="10"/>
      <c r="M395" s="10"/>
      <c r="N395" s="10"/>
      <c r="O395" s="10"/>
      <c r="P395" s="10"/>
      <c r="Q395" s="10"/>
      <c r="R395" s="10"/>
    </row>
    <row r="396" spans="12:18" x14ac:dyDescent="0.25">
      <c r="L396" s="10"/>
      <c r="M396" s="10"/>
      <c r="N396" s="10"/>
      <c r="O396" s="10"/>
      <c r="P396" s="10"/>
      <c r="Q396" s="10"/>
      <c r="R396" s="10"/>
    </row>
    <row r="397" spans="12:18" x14ac:dyDescent="0.25">
      <c r="L397" s="10"/>
      <c r="M397" s="10"/>
      <c r="N397" s="10"/>
      <c r="O397" s="10"/>
      <c r="P397" s="10"/>
      <c r="Q397" s="10"/>
      <c r="R397" s="10"/>
    </row>
    <row r="398" spans="12:18" x14ac:dyDescent="0.25">
      <c r="L398" s="10"/>
      <c r="M398" s="10"/>
      <c r="N398" s="10"/>
      <c r="O398" s="10"/>
      <c r="P398" s="10"/>
      <c r="Q398" s="10"/>
      <c r="R398" s="10"/>
    </row>
    <row r="399" spans="12:18" x14ac:dyDescent="0.25">
      <c r="L399" s="10"/>
      <c r="M399" s="10"/>
      <c r="N399" s="10"/>
      <c r="O399" s="10"/>
      <c r="P399" s="10"/>
      <c r="Q399" s="10"/>
      <c r="R399" s="10"/>
    </row>
    <row r="400" spans="12:18" x14ac:dyDescent="0.25">
      <c r="L400" s="10"/>
      <c r="M400" s="10"/>
      <c r="N400" s="10"/>
      <c r="O400" s="10"/>
      <c r="P400" s="10"/>
      <c r="Q400" s="10"/>
      <c r="R400" s="10"/>
    </row>
    <row r="401" spans="12:18" x14ac:dyDescent="0.25">
      <c r="L401" s="10"/>
      <c r="M401" s="10"/>
      <c r="N401" s="10"/>
      <c r="O401" s="10"/>
      <c r="P401" s="10"/>
      <c r="Q401" s="10"/>
      <c r="R401" s="10"/>
    </row>
    <row r="402" spans="12:18" x14ac:dyDescent="0.25">
      <c r="L402" s="10"/>
      <c r="M402" s="10"/>
      <c r="N402" s="10"/>
      <c r="O402" s="10"/>
      <c r="P402" s="10"/>
      <c r="Q402" s="10"/>
      <c r="R402" s="10"/>
    </row>
    <row r="403" spans="12:18" x14ac:dyDescent="0.25">
      <c r="L403" s="10"/>
      <c r="M403" s="10"/>
      <c r="N403" s="10"/>
      <c r="O403" s="10"/>
      <c r="P403" s="10"/>
      <c r="Q403" s="10"/>
      <c r="R403" s="10"/>
    </row>
    <row r="404" spans="12:18" x14ac:dyDescent="0.25">
      <c r="L404" s="10"/>
      <c r="M404" s="10"/>
      <c r="N404" s="10"/>
      <c r="O404" s="10"/>
      <c r="P404" s="10"/>
      <c r="Q404" s="10"/>
      <c r="R404" s="10"/>
    </row>
    <row r="405" spans="12:18" x14ac:dyDescent="0.25">
      <c r="L405" s="10"/>
      <c r="M405" s="10"/>
      <c r="N405" s="10"/>
      <c r="O405" s="10"/>
      <c r="P405" s="10"/>
      <c r="Q405" s="10"/>
      <c r="R405" s="10"/>
    </row>
    <row r="406" spans="12:18" x14ac:dyDescent="0.25">
      <c r="L406" s="10"/>
      <c r="M406" s="10"/>
      <c r="N406" s="10"/>
      <c r="O406" s="10"/>
      <c r="P406" s="10"/>
      <c r="Q406" s="10"/>
      <c r="R406" s="10"/>
    </row>
    <row r="407" spans="12:18" x14ac:dyDescent="0.25">
      <c r="L407" s="10"/>
      <c r="M407" s="10"/>
      <c r="N407" s="10"/>
      <c r="O407" s="10"/>
      <c r="P407" s="10"/>
      <c r="Q407" s="10"/>
      <c r="R407" s="10"/>
    </row>
    <row r="408" spans="12:18" x14ac:dyDescent="0.25">
      <c r="L408" s="10"/>
      <c r="M408" s="10"/>
      <c r="N408" s="10"/>
      <c r="O408" s="10"/>
      <c r="P408" s="10"/>
      <c r="Q408" s="10"/>
      <c r="R408" s="10"/>
    </row>
    <row r="409" spans="12:18" x14ac:dyDescent="0.25">
      <c r="L409" s="10"/>
      <c r="M409" s="10"/>
      <c r="N409" s="10"/>
      <c r="O409" s="10"/>
      <c r="P409" s="10"/>
      <c r="Q409" s="10"/>
      <c r="R409" s="10"/>
    </row>
    <row r="410" spans="12:18" x14ac:dyDescent="0.25">
      <c r="L410" s="10"/>
      <c r="M410" s="10"/>
      <c r="N410" s="10"/>
      <c r="O410" s="10"/>
      <c r="P410" s="10"/>
      <c r="Q410" s="10"/>
      <c r="R410" s="10"/>
    </row>
    <row r="411" spans="12:18" x14ac:dyDescent="0.25">
      <c r="L411" s="10"/>
      <c r="M411" s="10"/>
      <c r="N411" s="10"/>
      <c r="O411" s="10"/>
      <c r="P411" s="10"/>
      <c r="Q411" s="10"/>
      <c r="R411" s="10"/>
    </row>
    <row r="412" spans="12:18" x14ac:dyDescent="0.25">
      <c r="L412" s="10"/>
      <c r="M412" s="10"/>
      <c r="N412" s="10"/>
      <c r="O412" s="10"/>
      <c r="P412" s="10"/>
      <c r="Q412" s="10"/>
      <c r="R412" s="10"/>
    </row>
    <row r="413" spans="12:18" x14ac:dyDescent="0.25">
      <c r="L413" s="10"/>
      <c r="M413" s="10"/>
      <c r="N413" s="10"/>
      <c r="O413" s="10"/>
      <c r="P413" s="10"/>
      <c r="Q413" s="10"/>
      <c r="R413" s="10"/>
    </row>
    <row r="414" spans="12:18" x14ac:dyDescent="0.25">
      <c r="L414" s="10"/>
      <c r="M414" s="10"/>
      <c r="N414" s="10"/>
      <c r="O414" s="10"/>
      <c r="P414" s="10"/>
      <c r="Q414" s="10"/>
      <c r="R414" s="10"/>
    </row>
    <row r="415" spans="12:18" x14ac:dyDescent="0.25">
      <c r="L415" s="10"/>
      <c r="M415" s="10"/>
      <c r="N415" s="10"/>
      <c r="O415" s="10"/>
      <c r="P415" s="10"/>
      <c r="Q415" s="10"/>
      <c r="R415" s="10"/>
    </row>
    <row r="416" spans="12:18" x14ac:dyDescent="0.25">
      <c r="L416" s="10"/>
      <c r="M416" s="10"/>
      <c r="N416" s="10"/>
      <c r="O416" s="10"/>
      <c r="P416" s="10"/>
      <c r="Q416" s="10"/>
      <c r="R416" s="10"/>
    </row>
    <row r="417" spans="12:18" x14ac:dyDescent="0.25">
      <c r="L417" s="10"/>
      <c r="M417" s="10"/>
      <c r="N417" s="10"/>
      <c r="O417" s="10"/>
      <c r="P417" s="10"/>
      <c r="Q417" s="10"/>
      <c r="R417" s="10"/>
    </row>
    <row r="418" spans="12:18" x14ac:dyDescent="0.25">
      <c r="L418" s="10"/>
      <c r="M418" s="10"/>
      <c r="N418" s="10"/>
      <c r="O418" s="10"/>
      <c r="P418" s="10"/>
      <c r="Q418" s="10"/>
      <c r="R418" s="10"/>
    </row>
    <row r="419" spans="12:18" x14ac:dyDescent="0.25">
      <c r="L419" s="10"/>
      <c r="M419" s="10"/>
      <c r="N419" s="10"/>
      <c r="O419" s="10"/>
      <c r="P419" s="10"/>
      <c r="Q419" s="10"/>
      <c r="R419" s="10"/>
    </row>
    <row r="420" spans="12:18" x14ac:dyDescent="0.25">
      <c r="L420" s="10"/>
      <c r="M420" s="10"/>
      <c r="N420" s="10"/>
      <c r="O420" s="10"/>
      <c r="P420" s="10"/>
      <c r="Q420" s="10"/>
      <c r="R420" s="10"/>
    </row>
    <row r="421" spans="12:18" x14ac:dyDescent="0.25">
      <c r="L421" s="10"/>
      <c r="M421" s="10"/>
      <c r="N421" s="10"/>
      <c r="O421" s="10"/>
      <c r="P421" s="10"/>
      <c r="Q421" s="10"/>
      <c r="R421" s="10"/>
    </row>
    <row r="422" spans="12:18" x14ac:dyDescent="0.25">
      <c r="L422" s="10"/>
      <c r="M422" s="10"/>
      <c r="N422" s="10"/>
      <c r="O422" s="10"/>
      <c r="P422" s="10"/>
      <c r="Q422" s="10"/>
      <c r="R422" s="10"/>
    </row>
    <row r="423" spans="12:18" x14ac:dyDescent="0.25">
      <c r="L423" s="10"/>
      <c r="M423" s="10"/>
      <c r="N423" s="10"/>
      <c r="O423" s="10"/>
      <c r="P423" s="10"/>
      <c r="Q423" s="10"/>
      <c r="R423" s="10"/>
    </row>
    <row r="424" spans="12:18" x14ac:dyDescent="0.25">
      <c r="L424" s="10"/>
      <c r="M424" s="10"/>
      <c r="N424" s="10"/>
      <c r="O424" s="10"/>
      <c r="P424" s="10"/>
      <c r="Q424" s="10"/>
      <c r="R424" s="10"/>
    </row>
    <row r="425" spans="12:18" x14ac:dyDescent="0.25">
      <c r="L425" s="10"/>
      <c r="M425" s="10"/>
      <c r="N425" s="10"/>
      <c r="O425" s="10"/>
      <c r="P425" s="10"/>
      <c r="Q425" s="10"/>
      <c r="R425" s="10"/>
    </row>
    <row r="426" spans="12:18" x14ac:dyDescent="0.25">
      <c r="L426" s="10"/>
      <c r="M426" s="10"/>
      <c r="N426" s="10"/>
      <c r="O426" s="10"/>
      <c r="P426" s="10"/>
      <c r="Q426" s="10"/>
      <c r="R426" s="10"/>
    </row>
    <row r="427" spans="12:18" x14ac:dyDescent="0.25">
      <c r="L427" s="10"/>
      <c r="M427" s="10"/>
      <c r="N427" s="10"/>
      <c r="O427" s="10"/>
      <c r="P427" s="10"/>
      <c r="Q427" s="10"/>
      <c r="R427" s="10"/>
    </row>
    <row r="428" spans="12:18" x14ac:dyDescent="0.25">
      <c r="L428" s="10"/>
      <c r="M428" s="10"/>
      <c r="N428" s="10"/>
      <c r="O428" s="10"/>
      <c r="P428" s="10"/>
      <c r="Q428" s="10"/>
      <c r="R428" s="10"/>
    </row>
    <row r="429" spans="12:18" x14ac:dyDescent="0.25">
      <c r="L429" s="10"/>
      <c r="M429" s="10"/>
      <c r="N429" s="10"/>
      <c r="O429" s="10"/>
      <c r="P429" s="10"/>
      <c r="Q429" s="10"/>
      <c r="R429" s="10"/>
    </row>
    <row r="430" spans="12:18" x14ac:dyDescent="0.25">
      <c r="L430" s="10"/>
      <c r="M430" s="10"/>
      <c r="N430" s="10"/>
      <c r="O430" s="10"/>
      <c r="P430" s="10"/>
      <c r="Q430" s="10"/>
      <c r="R430" s="10"/>
    </row>
    <row r="431" spans="12:18" x14ac:dyDescent="0.25">
      <c r="L431" s="10"/>
      <c r="M431" s="10"/>
      <c r="N431" s="10"/>
      <c r="O431" s="10"/>
      <c r="P431" s="10"/>
      <c r="Q431" s="10"/>
      <c r="R431" s="10"/>
    </row>
    <row r="432" spans="12:18" x14ac:dyDescent="0.25">
      <c r="L432" s="10"/>
      <c r="M432" s="10"/>
      <c r="N432" s="10"/>
      <c r="O432" s="10"/>
      <c r="P432" s="10"/>
      <c r="Q432" s="10"/>
      <c r="R432" s="10"/>
    </row>
    <row r="433" spans="12:18" x14ac:dyDescent="0.25">
      <c r="L433" s="10"/>
      <c r="M433" s="10"/>
      <c r="N433" s="10"/>
      <c r="O433" s="10"/>
      <c r="P433" s="10"/>
      <c r="Q433" s="10"/>
      <c r="R433" s="10"/>
    </row>
    <row r="434" spans="12:18" x14ac:dyDescent="0.25">
      <c r="L434" s="10"/>
      <c r="M434" s="10"/>
      <c r="N434" s="10"/>
      <c r="O434" s="10"/>
      <c r="P434" s="10"/>
      <c r="Q434" s="10"/>
      <c r="R434" s="10"/>
    </row>
    <row r="435" spans="12:18" x14ac:dyDescent="0.25">
      <c r="L435" s="10"/>
      <c r="M435" s="10"/>
      <c r="N435" s="10"/>
      <c r="O435" s="10"/>
      <c r="P435" s="10"/>
      <c r="Q435" s="10"/>
      <c r="R435" s="10"/>
    </row>
    <row r="436" spans="12:18" x14ac:dyDescent="0.25">
      <c r="L436" s="10"/>
      <c r="M436" s="10"/>
      <c r="N436" s="10"/>
      <c r="O436" s="10"/>
      <c r="P436" s="10"/>
      <c r="Q436" s="10"/>
      <c r="R436" s="10"/>
    </row>
    <row r="437" spans="12:18" x14ac:dyDescent="0.25">
      <c r="L437" s="10"/>
      <c r="M437" s="10"/>
      <c r="N437" s="10"/>
      <c r="O437" s="10"/>
      <c r="P437" s="10"/>
      <c r="Q437" s="10"/>
      <c r="R437" s="10"/>
    </row>
    <row r="438" spans="12:18" x14ac:dyDescent="0.25">
      <c r="L438" s="10"/>
      <c r="M438" s="10"/>
      <c r="N438" s="10"/>
      <c r="O438" s="10"/>
      <c r="P438" s="10"/>
      <c r="Q438" s="10"/>
      <c r="R438" s="10"/>
    </row>
    <row r="439" spans="12:18" x14ac:dyDescent="0.25">
      <c r="L439" s="10"/>
      <c r="M439" s="10"/>
      <c r="N439" s="10"/>
      <c r="O439" s="10"/>
      <c r="P439" s="10"/>
      <c r="Q439" s="10"/>
      <c r="R439" s="10"/>
    </row>
    <row r="440" spans="12:18" x14ac:dyDescent="0.25">
      <c r="L440" s="10"/>
      <c r="M440" s="10"/>
      <c r="N440" s="10"/>
      <c r="O440" s="10"/>
      <c r="P440" s="10"/>
      <c r="Q440" s="10"/>
      <c r="R440" s="10"/>
    </row>
    <row r="441" spans="12:18" x14ac:dyDescent="0.25">
      <c r="L441" s="10"/>
      <c r="M441" s="10"/>
      <c r="N441" s="10"/>
      <c r="O441" s="10"/>
      <c r="P441" s="10"/>
      <c r="Q441" s="10"/>
      <c r="R441" s="10"/>
    </row>
    <row r="442" spans="12:18" x14ac:dyDescent="0.25">
      <c r="L442" s="10"/>
      <c r="M442" s="10"/>
      <c r="N442" s="10"/>
      <c r="O442" s="10"/>
      <c r="P442" s="10"/>
      <c r="Q442" s="10"/>
      <c r="R442" s="10"/>
    </row>
    <row r="443" spans="12:18" x14ac:dyDescent="0.25">
      <c r="L443" s="10"/>
      <c r="M443" s="10"/>
      <c r="N443" s="10"/>
      <c r="O443" s="10"/>
      <c r="P443" s="10"/>
      <c r="Q443" s="10"/>
      <c r="R443" s="10"/>
    </row>
    <row r="444" spans="12:18" x14ac:dyDescent="0.25">
      <c r="L444" s="10"/>
      <c r="M444" s="10"/>
      <c r="N444" s="10"/>
      <c r="O444" s="10"/>
      <c r="P444" s="10"/>
      <c r="Q444" s="10"/>
      <c r="R444" s="10"/>
    </row>
    <row r="445" spans="12:18" x14ac:dyDescent="0.25">
      <c r="L445" s="10"/>
      <c r="M445" s="10"/>
      <c r="N445" s="10"/>
      <c r="O445" s="10"/>
      <c r="P445" s="10"/>
      <c r="Q445" s="10"/>
      <c r="R445" s="10"/>
    </row>
    <row r="446" spans="12:18" x14ac:dyDescent="0.25">
      <c r="L446" s="10"/>
      <c r="M446" s="10"/>
      <c r="N446" s="10"/>
      <c r="O446" s="10"/>
      <c r="P446" s="10"/>
      <c r="Q446" s="10"/>
      <c r="R446" s="10"/>
    </row>
    <row r="447" spans="12:18" x14ac:dyDescent="0.25">
      <c r="L447" s="10"/>
      <c r="M447" s="10"/>
      <c r="N447" s="10"/>
      <c r="O447" s="10"/>
      <c r="P447" s="10"/>
      <c r="Q447" s="10"/>
      <c r="R447" s="10"/>
    </row>
    <row r="448" spans="12:18" x14ac:dyDescent="0.25">
      <c r="L448" s="10"/>
      <c r="M448" s="10"/>
      <c r="N448" s="10"/>
      <c r="O448" s="10"/>
      <c r="P448" s="10"/>
      <c r="Q448" s="10"/>
      <c r="R448" s="10"/>
    </row>
    <row r="449" spans="12:18" x14ac:dyDescent="0.25">
      <c r="L449" s="10"/>
      <c r="M449" s="10"/>
      <c r="N449" s="10"/>
      <c r="O449" s="10"/>
      <c r="P449" s="10"/>
      <c r="Q449" s="10"/>
      <c r="R449" s="10"/>
    </row>
    <row r="450" spans="12:18" x14ac:dyDescent="0.25">
      <c r="L450" s="10"/>
      <c r="M450" s="10"/>
      <c r="N450" s="10"/>
      <c r="O450" s="10"/>
      <c r="P450" s="10"/>
      <c r="Q450" s="10"/>
      <c r="R450" s="10"/>
    </row>
    <row r="451" spans="12:18" x14ac:dyDescent="0.25">
      <c r="L451" s="10"/>
      <c r="M451" s="10"/>
      <c r="N451" s="10"/>
      <c r="O451" s="10"/>
      <c r="P451" s="10"/>
      <c r="Q451" s="10"/>
      <c r="R451" s="10"/>
    </row>
    <row r="452" spans="12:18" x14ac:dyDescent="0.25">
      <c r="L452" s="10"/>
      <c r="M452" s="10"/>
      <c r="N452" s="10"/>
      <c r="O452" s="10"/>
      <c r="P452" s="10"/>
      <c r="Q452" s="10"/>
      <c r="R452" s="10"/>
    </row>
    <row r="453" spans="12:18" x14ac:dyDescent="0.25">
      <c r="L453" s="10"/>
      <c r="M453" s="10"/>
      <c r="N453" s="10"/>
      <c r="O453" s="10"/>
      <c r="P453" s="10"/>
      <c r="Q453" s="10"/>
      <c r="R453" s="10"/>
    </row>
    <row r="454" spans="12:18" x14ac:dyDescent="0.25">
      <c r="L454" s="10"/>
      <c r="M454" s="10"/>
      <c r="N454" s="10"/>
      <c r="O454" s="10"/>
      <c r="P454" s="10"/>
      <c r="Q454" s="10"/>
      <c r="R454" s="10"/>
    </row>
    <row r="455" spans="12:18" x14ac:dyDescent="0.25">
      <c r="L455" s="10"/>
      <c r="M455" s="10"/>
      <c r="N455" s="10"/>
      <c r="O455" s="10"/>
      <c r="P455" s="10"/>
      <c r="Q455" s="10"/>
      <c r="R455" s="10"/>
    </row>
    <row r="456" spans="12:18" x14ac:dyDescent="0.25">
      <c r="L456" s="10"/>
      <c r="M456" s="10"/>
      <c r="N456" s="10"/>
      <c r="O456" s="10"/>
      <c r="P456" s="10"/>
      <c r="Q456" s="10"/>
      <c r="R456" s="10"/>
    </row>
    <row r="457" spans="12:18" x14ac:dyDescent="0.25">
      <c r="L457" s="10"/>
      <c r="M457" s="10"/>
      <c r="N457" s="10"/>
      <c r="O457" s="10"/>
      <c r="P457" s="10"/>
      <c r="Q457" s="10"/>
      <c r="R457" s="10"/>
    </row>
    <row r="458" spans="12:18" x14ac:dyDescent="0.25">
      <c r="L458" s="10"/>
      <c r="M458" s="10"/>
      <c r="N458" s="10"/>
      <c r="O458" s="10"/>
      <c r="P458" s="10"/>
      <c r="Q458" s="10"/>
      <c r="R458" s="10"/>
    </row>
    <row r="459" spans="12:18" x14ac:dyDescent="0.25">
      <c r="L459" s="10"/>
      <c r="M459" s="10"/>
      <c r="N459" s="10"/>
      <c r="O459" s="10"/>
      <c r="P459" s="10"/>
      <c r="Q459" s="10"/>
      <c r="R459" s="10"/>
    </row>
    <row r="460" spans="12:18" x14ac:dyDescent="0.25">
      <c r="L460" s="10"/>
      <c r="M460" s="10"/>
      <c r="N460" s="10"/>
      <c r="O460" s="10"/>
      <c r="P460" s="10"/>
      <c r="Q460" s="10"/>
      <c r="R460" s="10"/>
    </row>
    <row r="461" spans="12:18" x14ac:dyDescent="0.25">
      <c r="L461" s="10"/>
      <c r="M461" s="10"/>
      <c r="N461" s="10"/>
      <c r="O461" s="10"/>
      <c r="P461" s="10"/>
      <c r="Q461" s="10"/>
      <c r="R461" s="10"/>
    </row>
    <row r="462" spans="12:18" x14ac:dyDescent="0.25">
      <c r="L462" s="10"/>
      <c r="M462" s="10"/>
      <c r="N462" s="10"/>
      <c r="O462" s="10"/>
      <c r="P462" s="10"/>
      <c r="Q462" s="10"/>
      <c r="R462" s="10"/>
    </row>
    <row r="463" spans="12:18" x14ac:dyDescent="0.25">
      <c r="L463" s="10"/>
      <c r="M463" s="10"/>
      <c r="N463" s="10"/>
      <c r="O463" s="10"/>
      <c r="P463" s="10"/>
      <c r="Q463" s="10"/>
      <c r="R463" s="10"/>
    </row>
    <row r="464" spans="12:18" x14ac:dyDescent="0.25">
      <c r="L464" s="10"/>
      <c r="M464" s="10"/>
      <c r="N464" s="10"/>
      <c r="O464" s="10"/>
      <c r="P464" s="10"/>
      <c r="Q464" s="10"/>
      <c r="R464" s="10"/>
    </row>
    <row r="465" spans="12:18" x14ac:dyDescent="0.25">
      <c r="L465" s="10"/>
      <c r="M465" s="10"/>
      <c r="N465" s="10"/>
      <c r="O465" s="10"/>
      <c r="P465" s="10"/>
      <c r="Q465" s="10"/>
      <c r="R465" s="10"/>
    </row>
    <row r="466" spans="12:18" x14ac:dyDescent="0.25">
      <c r="L466" s="10"/>
      <c r="M466" s="10"/>
      <c r="N466" s="10"/>
      <c r="O466" s="10"/>
      <c r="P466" s="10"/>
      <c r="Q466" s="10"/>
      <c r="R466" s="10"/>
    </row>
    <row r="467" spans="12:18" x14ac:dyDescent="0.25">
      <c r="L467" s="10"/>
      <c r="M467" s="10"/>
      <c r="N467" s="10"/>
      <c r="O467" s="10"/>
      <c r="P467" s="10"/>
      <c r="Q467" s="10"/>
      <c r="R467" s="10"/>
    </row>
    <row r="468" spans="12:18" x14ac:dyDescent="0.25">
      <c r="L468" s="10"/>
      <c r="M468" s="10"/>
      <c r="N468" s="10"/>
      <c r="O468" s="10"/>
      <c r="P468" s="10"/>
      <c r="Q468" s="10"/>
      <c r="R468" s="10"/>
    </row>
    <row r="469" spans="12:18" x14ac:dyDescent="0.25">
      <c r="L469" s="10"/>
      <c r="M469" s="10"/>
      <c r="N469" s="10"/>
      <c r="O469" s="10"/>
      <c r="P469" s="10"/>
      <c r="Q469" s="10"/>
      <c r="R469" s="10"/>
    </row>
    <row r="470" spans="12:18" x14ac:dyDescent="0.25">
      <c r="L470" s="10"/>
      <c r="M470" s="10"/>
      <c r="N470" s="10"/>
      <c r="O470" s="10"/>
      <c r="P470" s="10"/>
      <c r="Q470" s="10"/>
      <c r="R470" s="10"/>
    </row>
    <row r="471" spans="12:18" x14ac:dyDescent="0.25">
      <c r="L471" s="10"/>
      <c r="M471" s="10"/>
      <c r="N471" s="10"/>
      <c r="O471" s="10"/>
      <c r="P471" s="10"/>
      <c r="Q471" s="10"/>
      <c r="R471" s="10"/>
    </row>
    <row r="472" spans="12:18" x14ac:dyDescent="0.25">
      <c r="L472" s="10"/>
      <c r="M472" s="10"/>
      <c r="N472" s="10"/>
      <c r="O472" s="10"/>
      <c r="P472" s="10"/>
      <c r="Q472" s="10"/>
      <c r="R472" s="10"/>
    </row>
    <row r="473" spans="12:18" x14ac:dyDescent="0.25">
      <c r="L473" s="10"/>
      <c r="M473" s="10"/>
      <c r="N473" s="10"/>
      <c r="O473" s="10"/>
      <c r="P473" s="10"/>
      <c r="Q473" s="10"/>
      <c r="R473" s="10"/>
    </row>
    <row r="474" spans="12:18" x14ac:dyDescent="0.25">
      <c r="L474" s="10"/>
      <c r="M474" s="10"/>
      <c r="N474" s="10"/>
      <c r="O474" s="10"/>
      <c r="P474" s="10"/>
      <c r="Q474" s="10"/>
      <c r="R474" s="10"/>
    </row>
    <row r="475" spans="12:18" x14ac:dyDescent="0.25">
      <c r="L475" s="10"/>
      <c r="M475" s="10"/>
      <c r="N475" s="10"/>
      <c r="O475" s="10"/>
      <c r="P475" s="10"/>
      <c r="Q475" s="10"/>
      <c r="R475" s="10"/>
    </row>
    <row r="476" spans="12:18" x14ac:dyDescent="0.25">
      <c r="L476" s="10"/>
      <c r="M476" s="10"/>
      <c r="N476" s="10"/>
      <c r="O476" s="10"/>
      <c r="P476" s="10"/>
      <c r="Q476" s="10"/>
      <c r="R476" s="10"/>
    </row>
    <row r="477" spans="12:18" x14ac:dyDescent="0.25">
      <c r="L477" s="10"/>
      <c r="M477" s="10"/>
      <c r="N477" s="10"/>
      <c r="O477" s="10"/>
      <c r="P477" s="10"/>
      <c r="Q477" s="10"/>
      <c r="R477" s="10"/>
    </row>
    <row r="478" spans="12:18" x14ac:dyDescent="0.25">
      <c r="L478" s="10"/>
      <c r="M478" s="10"/>
      <c r="N478" s="10"/>
      <c r="O478" s="10"/>
      <c r="P478" s="10"/>
      <c r="Q478" s="10"/>
      <c r="R478" s="10"/>
    </row>
    <row r="479" spans="12:18" x14ac:dyDescent="0.25">
      <c r="L479" s="10"/>
      <c r="M479" s="10"/>
      <c r="N479" s="10"/>
      <c r="O479" s="10"/>
      <c r="P479" s="10"/>
      <c r="Q479" s="10"/>
      <c r="R479" s="10"/>
    </row>
    <row r="480" spans="12:18" x14ac:dyDescent="0.25">
      <c r="L480" s="10"/>
      <c r="M480" s="10"/>
      <c r="N480" s="10"/>
      <c r="O480" s="10"/>
      <c r="P480" s="10"/>
      <c r="Q480" s="10"/>
      <c r="R480" s="10"/>
    </row>
    <row r="481" spans="12:18" x14ac:dyDescent="0.25">
      <c r="L481" s="10"/>
      <c r="M481" s="10"/>
      <c r="N481" s="10"/>
      <c r="O481" s="10"/>
      <c r="P481" s="10"/>
      <c r="Q481" s="10"/>
      <c r="R481" s="10"/>
    </row>
    <row r="482" spans="12:18" x14ac:dyDescent="0.25">
      <c r="L482" s="10"/>
      <c r="M482" s="10"/>
      <c r="N482" s="10"/>
      <c r="O482" s="10"/>
      <c r="P482" s="10"/>
      <c r="Q482" s="10"/>
      <c r="R482" s="10"/>
    </row>
    <row r="483" spans="12:18" x14ac:dyDescent="0.25">
      <c r="L483" s="10"/>
      <c r="M483" s="10"/>
      <c r="N483" s="10"/>
      <c r="O483" s="10"/>
      <c r="P483" s="10"/>
      <c r="Q483" s="10"/>
      <c r="R483" s="10"/>
    </row>
    <row r="484" spans="12:18" x14ac:dyDescent="0.25">
      <c r="L484" s="10"/>
      <c r="M484" s="10"/>
      <c r="N484" s="10"/>
      <c r="O484" s="10"/>
      <c r="P484" s="10"/>
      <c r="Q484" s="10"/>
      <c r="R484" s="10"/>
    </row>
    <row r="485" spans="12:18" x14ac:dyDescent="0.25">
      <c r="L485" s="10"/>
      <c r="M485" s="10"/>
      <c r="N485" s="10"/>
      <c r="O485" s="10"/>
      <c r="P485" s="10"/>
      <c r="Q485" s="10"/>
      <c r="R485" s="10"/>
    </row>
    <row r="486" spans="12:18" x14ac:dyDescent="0.25">
      <c r="L486" s="10"/>
      <c r="M486" s="10"/>
      <c r="N486" s="10"/>
      <c r="O486" s="10"/>
      <c r="P486" s="10"/>
      <c r="Q486" s="10"/>
      <c r="R486" s="10"/>
    </row>
    <row r="487" spans="12:18" x14ac:dyDescent="0.25">
      <c r="L487" s="10"/>
      <c r="M487" s="10"/>
      <c r="N487" s="10"/>
      <c r="O487" s="10"/>
      <c r="P487" s="10"/>
      <c r="Q487" s="10"/>
      <c r="R487" s="10"/>
    </row>
    <row r="488" spans="12:18" x14ac:dyDescent="0.25">
      <c r="L488" s="10"/>
      <c r="M488" s="10"/>
      <c r="N488" s="10"/>
      <c r="O488" s="10"/>
      <c r="P488" s="10"/>
      <c r="Q488" s="10"/>
      <c r="R488" s="10"/>
    </row>
    <row r="489" spans="12:18" x14ac:dyDescent="0.25">
      <c r="L489" s="10"/>
      <c r="M489" s="10"/>
      <c r="N489" s="10"/>
      <c r="O489" s="10"/>
      <c r="P489" s="10"/>
      <c r="Q489" s="10"/>
      <c r="R489" s="10"/>
    </row>
    <row r="490" spans="12:18" x14ac:dyDescent="0.25">
      <c r="L490" s="10"/>
      <c r="M490" s="10"/>
      <c r="N490" s="10"/>
      <c r="O490" s="10"/>
      <c r="P490" s="10"/>
      <c r="Q490" s="10"/>
      <c r="R490" s="10"/>
    </row>
    <row r="491" spans="12:18" x14ac:dyDescent="0.25">
      <c r="L491" s="10"/>
      <c r="M491" s="10"/>
      <c r="N491" s="10"/>
      <c r="O491" s="10"/>
      <c r="P491" s="10"/>
      <c r="Q491" s="10"/>
      <c r="R491" s="10"/>
    </row>
    <row r="492" spans="12:18" x14ac:dyDescent="0.25">
      <c r="L492" s="10"/>
      <c r="M492" s="10"/>
      <c r="N492" s="10"/>
      <c r="O492" s="10"/>
      <c r="P492" s="10"/>
      <c r="Q492" s="10"/>
      <c r="R492" s="10"/>
    </row>
    <row r="493" spans="12:18" x14ac:dyDescent="0.25">
      <c r="L493" s="10"/>
      <c r="M493" s="10"/>
      <c r="N493" s="10"/>
      <c r="O493" s="10"/>
      <c r="P493" s="10"/>
      <c r="Q493" s="10"/>
      <c r="R493" s="10"/>
    </row>
    <row r="494" spans="12:18" x14ac:dyDescent="0.25">
      <c r="L494" s="10"/>
      <c r="M494" s="10"/>
      <c r="N494" s="10"/>
      <c r="O494" s="10"/>
      <c r="P494" s="10"/>
      <c r="Q494" s="10"/>
      <c r="R494" s="10"/>
    </row>
    <row r="495" spans="12:18" x14ac:dyDescent="0.25">
      <c r="L495" s="10"/>
      <c r="M495" s="10"/>
      <c r="N495" s="10"/>
      <c r="O495" s="10"/>
      <c r="P495" s="10"/>
      <c r="Q495" s="10"/>
      <c r="R495" s="10"/>
    </row>
    <row r="496" spans="12:18" x14ac:dyDescent="0.25">
      <c r="L496" s="10"/>
      <c r="M496" s="10"/>
      <c r="N496" s="10"/>
      <c r="O496" s="10"/>
      <c r="P496" s="10"/>
      <c r="Q496" s="10"/>
      <c r="R496" s="10"/>
    </row>
    <row r="497" spans="12:18" x14ac:dyDescent="0.25">
      <c r="L497" s="10"/>
      <c r="M497" s="10"/>
      <c r="N497" s="10"/>
      <c r="O497" s="10"/>
      <c r="P497" s="10"/>
      <c r="Q497" s="10"/>
      <c r="R497" s="10"/>
    </row>
    <row r="498" spans="12:18" x14ac:dyDescent="0.25">
      <c r="L498" s="10"/>
      <c r="M498" s="10"/>
      <c r="N498" s="10"/>
      <c r="O498" s="10"/>
      <c r="P498" s="10"/>
      <c r="Q498" s="10"/>
      <c r="R498" s="10"/>
    </row>
    <row r="499" spans="12:18" x14ac:dyDescent="0.25">
      <c r="L499" s="10"/>
      <c r="M499" s="10"/>
      <c r="N499" s="10"/>
      <c r="O499" s="10"/>
      <c r="P499" s="10"/>
      <c r="Q499" s="10"/>
      <c r="R499" s="10"/>
    </row>
    <row r="500" spans="12:18" x14ac:dyDescent="0.25">
      <c r="L500" s="10"/>
      <c r="M500" s="10"/>
      <c r="N500" s="10"/>
      <c r="O500" s="10"/>
      <c r="P500" s="10"/>
      <c r="Q500" s="10"/>
      <c r="R500" s="10"/>
    </row>
    <row r="501" spans="12:18" x14ac:dyDescent="0.25">
      <c r="L501" s="10"/>
      <c r="M501" s="10"/>
      <c r="N501" s="10"/>
      <c r="O501" s="10"/>
      <c r="P501" s="10"/>
      <c r="Q501" s="10"/>
      <c r="R501" s="10"/>
    </row>
    <row r="502" spans="12:18" x14ac:dyDescent="0.25">
      <c r="L502" s="10"/>
      <c r="M502" s="10"/>
      <c r="N502" s="10"/>
      <c r="O502" s="10"/>
      <c r="P502" s="10"/>
      <c r="Q502" s="10"/>
      <c r="R502" s="10"/>
    </row>
    <row r="503" spans="12:18" x14ac:dyDescent="0.25">
      <c r="L503" s="10"/>
      <c r="M503" s="10"/>
      <c r="N503" s="10"/>
      <c r="O503" s="10"/>
      <c r="P503" s="10"/>
      <c r="Q503" s="10"/>
      <c r="R503" s="10"/>
    </row>
    <row r="504" spans="12:18" x14ac:dyDescent="0.25">
      <c r="L504" s="10"/>
      <c r="M504" s="10"/>
      <c r="N504" s="10"/>
      <c r="O504" s="10"/>
      <c r="P504" s="10"/>
      <c r="Q504" s="10"/>
      <c r="R504" s="10"/>
    </row>
    <row r="505" spans="12:18" x14ac:dyDescent="0.25">
      <c r="L505" s="10"/>
      <c r="M505" s="10"/>
      <c r="N505" s="10"/>
      <c r="O505" s="10"/>
      <c r="P505" s="10"/>
      <c r="Q505" s="10"/>
      <c r="R505" s="10"/>
    </row>
    <row r="506" spans="12:18" x14ac:dyDescent="0.25">
      <c r="L506" s="10"/>
      <c r="M506" s="10"/>
      <c r="N506" s="10"/>
      <c r="O506" s="10"/>
      <c r="P506" s="10"/>
      <c r="Q506" s="10"/>
      <c r="R506" s="10"/>
    </row>
    <row r="507" spans="12:18" x14ac:dyDescent="0.25">
      <c r="L507" s="10"/>
      <c r="M507" s="10"/>
      <c r="N507" s="10"/>
      <c r="O507" s="10"/>
      <c r="P507" s="10"/>
      <c r="Q507" s="10"/>
      <c r="R507" s="10"/>
    </row>
    <row r="508" spans="12:18" x14ac:dyDescent="0.25">
      <c r="L508" s="10"/>
      <c r="M508" s="10"/>
      <c r="N508" s="10"/>
      <c r="O508" s="10"/>
      <c r="P508" s="10"/>
      <c r="Q508" s="10"/>
      <c r="R508" s="10"/>
    </row>
    <row r="509" spans="12:18" x14ac:dyDescent="0.25">
      <c r="L509" s="10"/>
      <c r="M509" s="10"/>
      <c r="N509" s="10"/>
      <c r="O509" s="10"/>
      <c r="P509" s="10"/>
      <c r="Q509" s="10"/>
      <c r="R509" s="10"/>
    </row>
    <row r="510" spans="12:18" x14ac:dyDescent="0.25">
      <c r="L510" s="10"/>
      <c r="M510" s="10"/>
      <c r="N510" s="10"/>
      <c r="O510" s="10"/>
      <c r="P510" s="10"/>
      <c r="Q510" s="10"/>
      <c r="R510" s="10"/>
    </row>
    <row r="511" spans="12:18" x14ac:dyDescent="0.25">
      <c r="L511" s="10"/>
      <c r="M511" s="10"/>
      <c r="N511" s="10"/>
      <c r="O511" s="10"/>
      <c r="P511" s="10"/>
      <c r="Q511" s="10"/>
      <c r="R511" s="10"/>
    </row>
    <row r="512" spans="12:18" x14ac:dyDescent="0.25">
      <c r="L512" s="10"/>
      <c r="M512" s="10"/>
      <c r="N512" s="10"/>
      <c r="O512" s="10"/>
      <c r="P512" s="10"/>
      <c r="Q512" s="10"/>
      <c r="R512" s="10"/>
    </row>
    <row r="513" spans="12:18" x14ac:dyDescent="0.25">
      <c r="L513" s="10"/>
      <c r="M513" s="10"/>
      <c r="N513" s="10"/>
      <c r="O513" s="10"/>
      <c r="P513" s="10"/>
      <c r="Q513" s="10"/>
      <c r="R513" s="10"/>
    </row>
    <row r="514" spans="12:18" x14ac:dyDescent="0.25">
      <c r="L514" s="10"/>
      <c r="M514" s="10"/>
      <c r="N514" s="10"/>
      <c r="O514" s="10"/>
      <c r="P514" s="10"/>
      <c r="Q514" s="10"/>
      <c r="R514" s="10"/>
    </row>
    <row r="515" spans="12:18" x14ac:dyDescent="0.25">
      <c r="L515" s="10"/>
      <c r="M515" s="10"/>
      <c r="N515" s="10"/>
      <c r="O515" s="10"/>
      <c r="P515" s="10"/>
      <c r="Q515" s="10"/>
      <c r="R515" s="10"/>
    </row>
    <row r="516" spans="12:18" x14ac:dyDescent="0.25">
      <c r="L516" s="10"/>
      <c r="M516" s="10"/>
      <c r="N516" s="10"/>
      <c r="O516" s="10"/>
      <c r="P516" s="10"/>
      <c r="Q516" s="10"/>
      <c r="R516" s="10"/>
    </row>
    <row r="517" spans="12:18" x14ac:dyDescent="0.25">
      <c r="L517" s="10"/>
      <c r="M517" s="10"/>
      <c r="N517" s="10"/>
      <c r="O517" s="10"/>
      <c r="P517" s="10"/>
      <c r="Q517" s="10"/>
      <c r="R517" s="10"/>
    </row>
    <row r="518" spans="12:18" x14ac:dyDescent="0.25">
      <c r="L518" s="10"/>
      <c r="M518" s="10"/>
      <c r="N518" s="10"/>
      <c r="O518" s="10"/>
      <c r="P518" s="10"/>
      <c r="Q518" s="10"/>
      <c r="R518" s="10"/>
    </row>
    <row r="519" spans="12:18" x14ac:dyDescent="0.25">
      <c r="L519" s="10"/>
      <c r="M519" s="10"/>
      <c r="N519" s="10"/>
      <c r="O519" s="10"/>
      <c r="P519" s="10"/>
      <c r="Q519" s="10"/>
      <c r="R519" s="10"/>
    </row>
    <row r="520" spans="12:18" x14ac:dyDescent="0.25">
      <c r="L520" s="10"/>
      <c r="M520" s="10"/>
      <c r="N520" s="10"/>
      <c r="O520" s="10"/>
      <c r="P520" s="10"/>
      <c r="Q520" s="10"/>
      <c r="R520" s="10"/>
    </row>
    <row r="521" spans="12:18" x14ac:dyDescent="0.25">
      <c r="L521" s="10"/>
      <c r="M521" s="10"/>
      <c r="N521" s="10"/>
      <c r="O521" s="10"/>
      <c r="P521" s="10"/>
      <c r="Q521" s="10"/>
      <c r="R521" s="10"/>
    </row>
    <row r="522" spans="12:18" x14ac:dyDescent="0.25">
      <c r="L522" s="10"/>
      <c r="M522" s="10"/>
      <c r="N522" s="10"/>
      <c r="O522" s="10"/>
      <c r="P522" s="10"/>
      <c r="Q522" s="10"/>
      <c r="R522" s="10"/>
    </row>
    <row r="523" spans="12:18" x14ac:dyDescent="0.25">
      <c r="L523" s="10"/>
      <c r="M523" s="10"/>
      <c r="N523" s="10"/>
      <c r="O523" s="10"/>
      <c r="P523" s="10"/>
      <c r="Q523" s="10"/>
      <c r="R523" s="10"/>
    </row>
    <row r="524" spans="12:18" x14ac:dyDescent="0.25">
      <c r="L524" s="10"/>
      <c r="M524" s="10"/>
      <c r="N524" s="10"/>
      <c r="O524" s="10"/>
      <c r="P524" s="10"/>
      <c r="Q524" s="10"/>
      <c r="R524" s="10"/>
    </row>
    <row r="525" spans="12:18" x14ac:dyDescent="0.25">
      <c r="L525" s="10"/>
      <c r="M525" s="10"/>
      <c r="N525" s="10"/>
      <c r="O525" s="10"/>
      <c r="P525" s="10"/>
      <c r="Q525" s="10"/>
      <c r="R525" s="10"/>
    </row>
    <row r="526" spans="12:18" x14ac:dyDescent="0.25">
      <c r="L526" s="10"/>
      <c r="M526" s="10"/>
      <c r="N526" s="10"/>
      <c r="O526" s="10"/>
      <c r="P526" s="10"/>
      <c r="Q526" s="10"/>
      <c r="R526" s="10"/>
    </row>
    <row r="527" spans="12:18" x14ac:dyDescent="0.25">
      <c r="L527" s="10"/>
      <c r="M527" s="10"/>
      <c r="N527" s="10"/>
      <c r="O527" s="10"/>
      <c r="P527" s="10"/>
      <c r="Q527" s="10"/>
      <c r="R527" s="10"/>
    </row>
    <row r="528" spans="12:18" x14ac:dyDescent="0.25">
      <c r="L528" s="10"/>
      <c r="M528" s="10"/>
      <c r="N528" s="10"/>
      <c r="O528" s="10"/>
      <c r="P528" s="10"/>
      <c r="Q528" s="10"/>
      <c r="R528" s="10"/>
    </row>
    <row r="529" spans="12:18" x14ac:dyDescent="0.25">
      <c r="L529" s="10"/>
      <c r="M529" s="10"/>
      <c r="N529" s="10"/>
      <c r="O529" s="10"/>
      <c r="P529" s="10"/>
      <c r="Q529" s="10"/>
      <c r="R529" s="10"/>
    </row>
    <row r="530" spans="12:18" x14ac:dyDescent="0.25">
      <c r="L530" s="10"/>
      <c r="M530" s="10"/>
      <c r="N530" s="10"/>
      <c r="O530" s="10"/>
      <c r="P530" s="10"/>
      <c r="Q530" s="10"/>
      <c r="R530" s="10"/>
    </row>
    <row r="531" spans="12:18" x14ac:dyDescent="0.25">
      <c r="L531" s="10"/>
      <c r="M531" s="10"/>
      <c r="N531" s="10"/>
      <c r="O531" s="10"/>
      <c r="P531" s="10"/>
      <c r="Q531" s="10"/>
      <c r="R531" s="10"/>
    </row>
    <row r="532" spans="12:18" x14ac:dyDescent="0.25">
      <c r="L532" s="10"/>
      <c r="M532" s="10"/>
      <c r="N532" s="10"/>
      <c r="O532" s="10"/>
      <c r="P532" s="10"/>
      <c r="Q532" s="10"/>
      <c r="R532" s="10"/>
    </row>
    <row r="533" spans="12:18" x14ac:dyDescent="0.25">
      <c r="L533" s="10"/>
      <c r="M533" s="10"/>
      <c r="N533" s="10"/>
      <c r="O533" s="10"/>
      <c r="P533" s="10"/>
      <c r="Q533" s="10"/>
      <c r="R533" s="10"/>
    </row>
    <row r="534" spans="12:18" x14ac:dyDescent="0.25">
      <c r="L534" s="10"/>
      <c r="M534" s="10"/>
      <c r="N534" s="10"/>
      <c r="O534" s="10"/>
      <c r="P534" s="10"/>
      <c r="Q534" s="10"/>
      <c r="R534" s="10"/>
    </row>
    <row r="535" spans="12:18" x14ac:dyDescent="0.25">
      <c r="L535" s="10"/>
      <c r="M535" s="10"/>
      <c r="N535" s="10"/>
      <c r="O535" s="10"/>
      <c r="P535" s="10"/>
      <c r="Q535" s="10"/>
      <c r="R535" s="10"/>
    </row>
    <row r="536" spans="12:18" x14ac:dyDescent="0.25">
      <c r="L536" s="10"/>
      <c r="M536" s="10"/>
      <c r="N536" s="10"/>
      <c r="O536" s="10"/>
      <c r="P536" s="10"/>
      <c r="Q536" s="10"/>
      <c r="R536" s="10"/>
    </row>
    <row r="537" spans="12:18" x14ac:dyDescent="0.25">
      <c r="L537" s="10"/>
      <c r="M537" s="10"/>
      <c r="N537" s="10"/>
      <c r="O537" s="10"/>
      <c r="P537" s="10"/>
      <c r="Q537" s="10"/>
      <c r="R537" s="10"/>
    </row>
    <row r="538" spans="12:18" x14ac:dyDescent="0.25">
      <c r="L538" s="10"/>
      <c r="M538" s="10"/>
      <c r="N538" s="10"/>
      <c r="O538" s="10"/>
      <c r="P538" s="10"/>
      <c r="Q538" s="10"/>
      <c r="R538" s="10"/>
    </row>
    <row r="539" spans="12:18" x14ac:dyDescent="0.25">
      <c r="L539" s="10"/>
      <c r="M539" s="10"/>
      <c r="N539" s="10"/>
      <c r="O539" s="10"/>
      <c r="P539" s="10"/>
      <c r="Q539" s="10"/>
      <c r="R539" s="10"/>
    </row>
    <row r="540" spans="12:18" x14ac:dyDescent="0.25">
      <c r="L540" s="10"/>
      <c r="M540" s="10"/>
      <c r="N540" s="10"/>
      <c r="O540" s="10"/>
      <c r="P540" s="10"/>
      <c r="Q540" s="10"/>
      <c r="R540" s="10"/>
    </row>
    <row r="541" spans="12:18" x14ac:dyDescent="0.25">
      <c r="L541" s="10"/>
      <c r="M541" s="10"/>
      <c r="N541" s="10"/>
      <c r="O541" s="10"/>
      <c r="P541" s="10"/>
      <c r="Q541" s="10"/>
      <c r="R541" s="10"/>
    </row>
    <row r="542" spans="12:18" x14ac:dyDescent="0.25">
      <c r="L542" s="10"/>
      <c r="M542" s="10"/>
      <c r="N542" s="10"/>
      <c r="O542" s="10"/>
      <c r="P542" s="10"/>
      <c r="Q542" s="10"/>
      <c r="R542" s="10"/>
    </row>
    <row r="543" spans="12:18" x14ac:dyDescent="0.25">
      <c r="L543" s="10"/>
      <c r="M543" s="10"/>
      <c r="N543" s="10"/>
      <c r="O543" s="10"/>
      <c r="P543" s="10"/>
      <c r="Q543" s="10"/>
      <c r="R543" s="10"/>
    </row>
    <row r="544" spans="12:18" x14ac:dyDescent="0.25">
      <c r="L544" s="10"/>
      <c r="M544" s="10"/>
      <c r="N544" s="10"/>
      <c r="O544" s="10"/>
      <c r="P544" s="10"/>
      <c r="Q544" s="10"/>
      <c r="R544" s="10"/>
    </row>
    <row r="545" spans="12:18" x14ac:dyDescent="0.25">
      <c r="L545" s="10"/>
      <c r="M545" s="10"/>
      <c r="N545" s="10"/>
      <c r="O545" s="10"/>
      <c r="P545" s="10"/>
      <c r="Q545" s="10"/>
      <c r="R545" s="10"/>
    </row>
    <row r="546" spans="12:18" x14ac:dyDescent="0.25">
      <c r="L546" s="10"/>
      <c r="M546" s="10"/>
      <c r="N546" s="10"/>
      <c r="O546" s="10"/>
      <c r="P546" s="10"/>
      <c r="Q546" s="10"/>
      <c r="R546" s="10"/>
    </row>
    <row r="547" spans="12:18" x14ac:dyDescent="0.25">
      <c r="L547" s="10"/>
      <c r="M547" s="10"/>
      <c r="N547" s="10"/>
      <c r="O547" s="10"/>
      <c r="P547" s="10"/>
      <c r="Q547" s="10"/>
      <c r="R547" s="10"/>
    </row>
    <row r="548" spans="12:18" x14ac:dyDescent="0.25">
      <c r="L548" s="10"/>
      <c r="M548" s="10"/>
      <c r="N548" s="10"/>
      <c r="O548" s="10"/>
      <c r="P548" s="10"/>
      <c r="Q548" s="10"/>
      <c r="R548" s="10"/>
    </row>
    <row r="549" spans="12:18" x14ac:dyDescent="0.25">
      <c r="L549" s="10"/>
      <c r="M549" s="10"/>
      <c r="N549" s="10"/>
      <c r="O549" s="10"/>
      <c r="P549" s="10"/>
      <c r="Q549" s="10"/>
      <c r="R549" s="10"/>
    </row>
    <row r="550" spans="12:18" x14ac:dyDescent="0.25">
      <c r="L550" s="10"/>
      <c r="M550" s="10"/>
      <c r="N550" s="10"/>
      <c r="O550" s="10"/>
      <c r="P550" s="10"/>
      <c r="Q550" s="10"/>
      <c r="R550" s="10"/>
    </row>
    <row r="551" spans="12:18" x14ac:dyDescent="0.25">
      <c r="L551" s="10"/>
      <c r="M551" s="10"/>
      <c r="N551" s="10"/>
      <c r="O551" s="10"/>
      <c r="P551" s="10"/>
      <c r="Q551" s="10"/>
      <c r="R551" s="10"/>
    </row>
    <row r="552" spans="12:18" x14ac:dyDescent="0.25">
      <c r="L552" s="10"/>
      <c r="M552" s="10"/>
      <c r="N552" s="10"/>
      <c r="O552" s="10"/>
      <c r="P552" s="10"/>
      <c r="Q552" s="10"/>
      <c r="R552" s="10"/>
    </row>
    <row r="553" spans="12:18" x14ac:dyDescent="0.25">
      <c r="L553" s="10"/>
      <c r="M553" s="10"/>
      <c r="N553" s="10"/>
      <c r="O553" s="10"/>
      <c r="P553" s="10"/>
      <c r="Q553" s="10"/>
      <c r="R553" s="10"/>
    </row>
    <row r="554" spans="12:18" x14ac:dyDescent="0.25">
      <c r="L554" s="10"/>
      <c r="M554" s="10"/>
      <c r="N554" s="10"/>
      <c r="O554" s="10"/>
      <c r="P554" s="10"/>
      <c r="Q554" s="10"/>
      <c r="R554" s="10"/>
    </row>
    <row r="555" spans="12:18" x14ac:dyDescent="0.25">
      <c r="L555" s="10"/>
      <c r="M555" s="10"/>
      <c r="N555" s="10"/>
      <c r="O555" s="10"/>
      <c r="P555" s="10"/>
      <c r="Q555" s="10"/>
      <c r="R555" s="10"/>
    </row>
    <row r="556" spans="12:18" x14ac:dyDescent="0.25">
      <c r="L556" s="10"/>
      <c r="M556" s="10"/>
      <c r="N556" s="10"/>
      <c r="O556" s="10"/>
      <c r="P556" s="10"/>
      <c r="Q556" s="10"/>
      <c r="R556" s="10"/>
    </row>
    <row r="557" spans="12:18" x14ac:dyDescent="0.25">
      <c r="L557" s="10"/>
      <c r="M557" s="10"/>
      <c r="N557" s="10"/>
      <c r="O557" s="10"/>
      <c r="P557" s="10"/>
      <c r="Q557" s="10"/>
      <c r="R557" s="10"/>
    </row>
    <row r="558" spans="12:18" x14ac:dyDescent="0.25">
      <c r="L558" s="10"/>
      <c r="M558" s="10"/>
      <c r="N558" s="10"/>
      <c r="O558" s="10"/>
      <c r="P558" s="10"/>
      <c r="Q558" s="10"/>
      <c r="R558" s="10"/>
    </row>
    <row r="559" spans="12:18" x14ac:dyDescent="0.25">
      <c r="L559" s="10"/>
      <c r="M559" s="10"/>
      <c r="N559" s="10"/>
      <c r="O559" s="10"/>
      <c r="P559" s="10"/>
      <c r="Q559" s="10"/>
      <c r="R559" s="10"/>
    </row>
    <row r="560" spans="12:18" x14ac:dyDescent="0.25">
      <c r="L560" s="10"/>
      <c r="M560" s="10"/>
      <c r="N560" s="10"/>
      <c r="O560" s="10"/>
      <c r="P560" s="10"/>
      <c r="Q560" s="10"/>
      <c r="R560" s="10"/>
    </row>
    <row r="561" spans="12:18" x14ac:dyDescent="0.25">
      <c r="L561" s="10"/>
      <c r="M561" s="10"/>
      <c r="N561" s="10"/>
      <c r="O561" s="10"/>
      <c r="P561" s="10"/>
      <c r="Q561" s="10"/>
      <c r="R561" s="10"/>
    </row>
    <row r="562" spans="12:18" x14ac:dyDescent="0.25">
      <c r="L562" s="10"/>
      <c r="M562" s="10"/>
      <c r="N562" s="10"/>
      <c r="O562" s="10"/>
      <c r="P562" s="10"/>
      <c r="Q562" s="10"/>
      <c r="R562" s="10"/>
    </row>
    <row r="563" spans="12:18" x14ac:dyDescent="0.25">
      <c r="L563" s="10"/>
      <c r="M563" s="10"/>
      <c r="N563" s="10"/>
      <c r="O563" s="10"/>
      <c r="P563" s="10"/>
      <c r="Q563" s="10"/>
      <c r="R563" s="10"/>
    </row>
    <row r="564" spans="12:18" x14ac:dyDescent="0.25">
      <c r="L564" s="10"/>
      <c r="M564" s="10"/>
      <c r="N564" s="10"/>
      <c r="O564" s="10"/>
      <c r="P564" s="10"/>
      <c r="Q564" s="10"/>
      <c r="R564" s="10"/>
    </row>
    <row r="565" spans="12:18" x14ac:dyDescent="0.25">
      <c r="L565" s="10"/>
      <c r="M565" s="10"/>
      <c r="N565" s="10"/>
      <c r="O565" s="10"/>
      <c r="P565" s="10"/>
      <c r="Q565" s="10"/>
      <c r="R565" s="10"/>
    </row>
    <row r="566" spans="12:18" x14ac:dyDescent="0.25">
      <c r="L566" s="10"/>
      <c r="M566" s="10"/>
      <c r="N566" s="10"/>
      <c r="O566" s="10"/>
      <c r="P566" s="10"/>
      <c r="Q566" s="10"/>
      <c r="R566" s="10"/>
    </row>
    <row r="567" spans="12:18" x14ac:dyDescent="0.25">
      <c r="L567" s="10"/>
      <c r="M567" s="10"/>
      <c r="N567" s="10"/>
      <c r="O567" s="10"/>
      <c r="P567" s="10"/>
      <c r="Q567" s="10"/>
      <c r="R567" s="10"/>
    </row>
    <row r="568" spans="12:18" x14ac:dyDescent="0.25">
      <c r="L568" s="10"/>
      <c r="M568" s="10"/>
      <c r="N568" s="10"/>
      <c r="O568" s="10"/>
      <c r="P568" s="10"/>
      <c r="Q568" s="10"/>
      <c r="R568" s="10"/>
    </row>
    <row r="569" spans="12:18" x14ac:dyDescent="0.25">
      <c r="L569" s="10"/>
      <c r="M569" s="10"/>
      <c r="N569" s="10"/>
      <c r="O569" s="10"/>
      <c r="P569" s="10"/>
      <c r="Q569" s="10"/>
      <c r="R569" s="10"/>
    </row>
    <row r="570" spans="12:18" x14ac:dyDescent="0.25">
      <c r="L570" s="10"/>
      <c r="M570" s="10"/>
      <c r="N570" s="10"/>
      <c r="O570" s="10"/>
      <c r="P570" s="10"/>
      <c r="Q570" s="10"/>
      <c r="R570" s="10"/>
    </row>
    <row r="571" spans="12:18" x14ac:dyDescent="0.25">
      <c r="L571" s="10"/>
      <c r="M571" s="10"/>
      <c r="N571" s="10"/>
      <c r="O571" s="10"/>
      <c r="P571" s="10"/>
      <c r="Q571" s="10"/>
      <c r="R571" s="10"/>
    </row>
    <row r="572" spans="12:18" x14ac:dyDescent="0.25">
      <c r="L572" s="10"/>
      <c r="M572" s="10"/>
      <c r="N572" s="10"/>
      <c r="O572" s="10"/>
      <c r="P572" s="10"/>
      <c r="Q572" s="10"/>
      <c r="R572" s="10"/>
    </row>
    <row r="573" spans="12:18" x14ac:dyDescent="0.25">
      <c r="L573" s="10"/>
      <c r="M573" s="10"/>
      <c r="N573" s="10"/>
      <c r="O573" s="10"/>
      <c r="P573" s="10"/>
      <c r="Q573" s="10"/>
      <c r="R573" s="10"/>
    </row>
    <row r="574" spans="12:18" x14ac:dyDescent="0.25">
      <c r="L574" s="10"/>
      <c r="M574" s="10"/>
      <c r="N574" s="10"/>
      <c r="O574" s="10"/>
      <c r="P574" s="10"/>
      <c r="Q574" s="10"/>
      <c r="R574" s="10"/>
    </row>
    <row r="575" spans="12:18" x14ac:dyDescent="0.25">
      <c r="L575" s="10"/>
      <c r="M575" s="10"/>
      <c r="N575" s="10"/>
      <c r="O575" s="10"/>
      <c r="P575" s="10"/>
      <c r="Q575" s="10"/>
      <c r="R575" s="10"/>
    </row>
    <row r="576" spans="12:18" x14ac:dyDescent="0.25">
      <c r="L576" s="10"/>
      <c r="M576" s="10"/>
      <c r="N576" s="10"/>
      <c r="O576" s="10"/>
      <c r="P576" s="10"/>
      <c r="Q576" s="10"/>
      <c r="R576" s="10"/>
    </row>
    <row r="577" spans="12:18" x14ac:dyDescent="0.25">
      <c r="L577" s="10"/>
      <c r="M577" s="10"/>
      <c r="N577" s="10"/>
      <c r="O577" s="10"/>
      <c r="P577" s="10"/>
      <c r="Q577" s="10"/>
      <c r="R577" s="10"/>
    </row>
    <row r="578" spans="12:18" x14ac:dyDescent="0.25">
      <c r="L578" s="10"/>
      <c r="M578" s="10"/>
      <c r="N578" s="10"/>
      <c r="O578" s="10"/>
      <c r="P578" s="10"/>
      <c r="Q578" s="10"/>
      <c r="R578" s="10"/>
    </row>
    <row r="579" spans="12:18" x14ac:dyDescent="0.25">
      <c r="L579" s="10"/>
      <c r="M579" s="10"/>
      <c r="N579" s="10"/>
      <c r="O579" s="10"/>
      <c r="P579" s="10"/>
      <c r="Q579" s="10"/>
      <c r="R579" s="10"/>
    </row>
    <row r="580" spans="12:18" x14ac:dyDescent="0.25">
      <c r="L580" s="10"/>
      <c r="M580" s="10"/>
      <c r="N580" s="10"/>
      <c r="O580" s="10"/>
      <c r="P580" s="10"/>
      <c r="Q580" s="10"/>
      <c r="R580" s="10"/>
    </row>
    <row r="581" spans="12:18" x14ac:dyDescent="0.25">
      <c r="L581" s="10"/>
      <c r="M581" s="10"/>
      <c r="N581" s="10"/>
      <c r="O581" s="10"/>
      <c r="P581" s="10"/>
      <c r="Q581" s="10"/>
      <c r="R581" s="10"/>
    </row>
    <row r="582" spans="12:18" x14ac:dyDescent="0.25">
      <c r="L582" s="10"/>
      <c r="M582" s="10"/>
      <c r="N582" s="10"/>
      <c r="O582" s="10"/>
      <c r="P582" s="10"/>
      <c r="Q582" s="10"/>
      <c r="R582" s="10"/>
    </row>
    <row r="583" spans="12:18" x14ac:dyDescent="0.25">
      <c r="L583" s="10"/>
      <c r="M583" s="10"/>
      <c r="N583" s="10"/>
      <c r="O583" s="10"/>
      <c r="P583" s="10"/>
      <c r="Q583" s="10"/>
      <c r="R583" s="10"/>
    </row>
    <row r="584" spans="12:18" x14ac:dyDescent="0.25">
      <c r="L584" s="10"/>
      <c r="M584" s="10"/>
      <c r="N584" s="10"/>
      <c r="O584" s="10"/>
      <c r="P584" s="10"/>
      <c r="Q584" s="10"/>
      <c r="R584" s="10"/>
    </row>
    <row r="585" spans="12:18" x14ac:dyDescent="0.25">
      <c r="L585" s="10"/>
      <c r="M585" s="10"/>
      <c r="N585" s="10"/>
      <c r="O585" s="10"/>
      <c r="P585" s="10"/>
      <c r="Q585" s="10"/>
      <c r="R585" s="10"/>
    </row>
    <row r="586" spans="12:18" x14ac:dyDescent="0.25">
      <c r="L586" s="10"/>
      <c r="M586" s="10"/>
      <c r="N586" s="10"/>
      <c r="O586" s="10"/>
      <c r="P586" s="10"/>
      <c r="Q586" s="10"/>
      <c r="R586" s="10"/>
    </row>
    <row r="587" spans="12:18" x14ac:dyDescent="0.25">
      <c r="L587" s="10"/>
      <c r="M587" s="10"/>
      <c r="N587" s="10"/>
      <c r="O587" s="10"/>
      <c r="P587" s="10"/>
      <c r="Q587" s="10"/>
      <c r="R587" s="10"/>
    </row>
    <row r="588" spans="12:18" x14ac:dyDescent="0.25">
      <c r="L588" s="10"/>
      <c r="M588" s="10"/>
      <c r="N588" s="10"/>
      <c r="O588" s="10"/>
      <c r="P588" s="10"/>
      <c r="Q588" s="10"/>
      <c r="R588" s="10"/>
    </row>
    <row r="589" spans="12:18" x14ac:dyDescent="0.25">
      <c r="L589" s="10"/>
      <c r="M589" s="10"/>
      <c r="N589" s="10"/>
      <c r="O589" s="10"/>
      <c r="P589" s="10"/>
      <c r="Q589" s="10"/>
      <c r="R589" s="10"/>
    </row>
    <row r="590" spans="12:18" x14ac:dyDescent="0.25">
      <c r="L590" s="10"/>
      <c r="M590" s="10"/>
      <c r="N590" s="10"/>
      <c r="O590" s="10"/>
      <c r="P590" s="10"/>
      <c r="Q590" s="10"/>
      <c r="R590" s="10"/>
    </row>
    <row r="591" spans="12:18" x14ac:dyDescent="0.25">
      <c r="L591" s="10"/>
      <c r="M591" s="10"/>
      <c r="N591" s="10"/>
      <c r="O591" s="10"/>
      <c r="P591" s="10"/>
      <c r="Q591" s="10"/>
      <c r="R591" s="10"/>
    </row>
    <row r="592" spans="12:18" x14ac:dyDescent="0.25">
      <c r="L592" s="10"/>
      <c r="M592" s="10"/>
      <c r="N592" s="10"/>
      <c r="O592" s="10"/>
      <c r="P592" s="10"/>
      <c r="Q592" s="10"/>
      <c r="R592" s="10"/>
    </row>
    <row r="593" spans="12:18" x14ac:dyDescent="0.25">
      <c r="L593" s="10"/>
      <c r="M593" s="10"/>
      <c r="N593" s="10"/>
      <c r="O593" s="10"/>
      <c r="P593" s="10"/>
      <c r="Q593" s="10"/>
      <c r="R593" s="10"/>
    </row>
    <row r="594" spans="12:18" x14ac:dyDescent="0.25">
      <c r="L594" s="10"/>
      <c r="M594" s="10"/>
      <c r="N594" s="10"/>
      <c r="O594" s="10"/>
      <c r="P594" s="10"/>
      <c r="Q594" s="10"/>
      <c r="R594" s="10"/>
    </row>
    <row r="595" spans="12:18" x14ac:dyDescent="0.25">
      <c r="L595" s="10"/>
      <c r="M595" s="10"/>
      <c r="N595" s="10"/>
      <c r="O595" s="10"/>
      <c r="P595" s="10"/>
      <c r="Q595" s="10"/>
      <c r="R595" s="10"/>
    </row>
    <row r="596" spans="12:18" x14ac:dyDescent="0.25">
      <c r="L596" s="10"/>
      <c r="M596" s="10"/>
      <c r="N596" s="10"/>
      <c r="O596" s="10"/>
      <c r="P596" s="10"/>
      <c r="Q596" s="10"/>
      <c r="R596" s="10"/>
    </row>
    <row r="597" spans="12:18" x14ac:dyDescent="0.25">
      <c r="L597" s="10"/>
      <c r="M597" s="10"/>
      <c r="N597" s="10"/>
      <c r="O597" s="10"/>
      <c r="P597" s="10"/>
      <c r="Q597" s="10"/>
      <c r="R597" s="10"/>
    </row>
    <row r="598" spans="12:18" x14ac:dyDescent="0.25">
      <c r="L598" s="10"/>
      <c r="M598" s="10"/>
      <c r="N598" s="10"/>
      <c r="O598" s="10"/>
      <c r="P598" s="10"/>
      <c r="Q598" s="10"/>
      <c r="R598" s="10"/>
    </row>
    <row r="599" spans="12:18" x14ac:dyDescent="0.25">
      <c r="L599" s="10"/>
      <c r="M599" s="10"/>
      <c r="N599" s="10"/>
      <c r="O599" s="10"/>
      <c r="P599" s="10"/>
      <c r="Q599" s="10"/>
      <c r="R599" s="10"/>
    </row>
    <row r="600" spans="12:18" x14ac:dyDescent="0.25">
      <c r="L600" s="10"/>
      <c r="M600" s="10"/>
      <c r="N600" s="10"/>
      <c r="O600" s="10"/>
      <c r="P600" s="10"/>
      <c r="Q600" s="10"/>
      <c r="R600" s="10"/>
    </row>
    <row r="601" spans="12:18" x14ac:dyDescent="0.25">
      <c r="L601" s="10"/>
      <c r="M601" s="10"/>
      <c r="N601" s="10"/>
      <c r="O601" s="10"/>
      <c r="P601" s="10"/>
      <c r="Q601" s="10"/>
      <c r="R601" s="10"/>
    </row>
    <row r="602" spans="12:18" x14ac:dyDescent="0.25">
      <c r="L602" s="10"/>
      <c r="M602" s="10"/>
      <c r="N602" s="10"/>
      <c r="O602" s="10"/>
      <c r="P602" s="10"/>
      <c r="Q602" s="10"/>
      <c r="R602" s="10"/>
    </row>
    <row r="603" spans="12:18" x14ac:dyDescent="0.25">
      <c r="L603" s="10"/>
      <c r="M603" s="10"/>
      <c r="N603" s="10"/>
      <c r="O603" s="10"/>
      <c r="P603" s="10"/>
      <c r="Q603" s="10"/>
      <c r="R603" s="10"/>
    </row>
    <row r="604" spans="12:18" x14ac:dyDescent="0.25">
      <c r="L604" s="10"/>
      <c r="M604" s="10"/>
      <c r="N604" s="10"/>
      <c r="O604" s="10"/>
      <c r="P604" s="10"/>
      <c r="Q604" s="10"/>
      <c r="R604" s="10"/>
    </row>
    <row r="605" spans="12:18" x14ac:dyDescent="0.25">
      <c r="L605" s="10"/>
      <c r="M605" s="10"/>
      <c r="N605" s="10"/>
      <c r="O605" s="10"/>
      <c r="P605" s="10"/>
      <c r="Q605" s="10"/>
      <c r="R605" s="10"/>
    </row>
    <row r="606" spans="12:18" x14ac:dyDescent="0.25">
      <c r="L606" s="10"/>
      <c r="M606" s="10"/>
      <c r="N606" s="10"/>
      <c r="O606" s="10"/>
      <c r="P606" s="10"/>
      <c r="Q606" s="10"/>
      <c r="R606" s="10"/>
    </row>
    <row r="607" spans="12:18" x14ac:dyDescent="0.25">
      <c r="L607" s="10"/>
      <c r="M607" s="10"/>
      <c r="N607" s="10"/>
      <c r="O607" s="10"/>
      <c r="P607" s="10"/>
      <c r="Q607" s="10"/>
      <c r="R607" s="10"/>
    </row>
    <row r="608" spans="12:18" x14ac:dyDescent="0.25">
      <c r="L608" s="10"/>
      <c r="M608" s="10"/>
      <c r="N608" s="10"/>
      <c r="O608" s="10"/>
      <c r="P608" s="10"/>
      <c r="Q608" s="10"/>
      <c r="R608" s="10"/>
    </row>
    <row r="609" spans="12:18" x14ac:dyDescent="0.25">
      <c r="L609" s="10"/>
      <c r="M609" s="10"/>
      <c r="N609" s="10"/>
      <c r="O609" s="10"/>
      <c r="P609" s="10"/>
      <c r="Q609" s="10"/>
      <c r="R609" s="10"/>
    </row>
    <row r="610" spans="12:18" x14ac:dyDescent="0.25">
      <c r="L610" s="10"/>
      <c r="M610" s="10"/>
      <c r="N610" s="10"/>
      <c r="O610" s="10"/>
      <c r="P610" s="10"/>
      <c r="Q610" s="10"/>
      <c r="R610" s="10"/>
    </row>
    <row r="611" spans="12:18" x14ac:dyDescent="0.25">
      <c r="L611" s="10"/>
      <c r="M611" s="10"/>
      <c r="N611" s="10"/>
      <c r="O611" s="10"/>
      <c r="P611" s="10"/>
      <c r="Q611" s="10"/>
      <c r="R611" s="10"/>
    </row>
    <row r="612" spans="12:18" x14ac:dyDescent="0.25">
      <c r="L612" s="10"/>
      <c r="M612" s="10"/>
      <c r="N612" s="10"/>
      <c r="O612" s="10"/>
      <c r="P612" s="10"/>
      <c r="Q612" s="10"/>
      <c r="R612" s="10"/>
    </row>
    <row r="613" spans="12:18" x14ac:dyDescent="0.25">
      <c r="L613" s="10"/>
      <c r="M613" s="10"/>
      <c r="N613" s="10"/>
      <c r="O613" s="10"/>
      <c r="P613" s="10"/>
      <c r="Q613" s="10"/>
      <c r="R613" s="10"/>
    </row>
    <row r="614" spans="12:18" x14ac:dyDescent="0.25">
      <c r="L614" s="10"/>
      <c r="M614" s="10"/>
      <c r="N614" s="10"/>
      <c r="O614" s="10"/>
      <c r="P614" s="10"/>
      <c r="Q614" s="10"/>
      <c r="R614" s="10"/>
    </row>
    <row r="615" spans="12:18" x14ac:dyDescent="0.25">
      <c r="L615" s="10"/>
      <c r="M615" s="10"/>
      <c r="N615" s="10"/>
      <c r="O615" s="10"/>
      <c r="P615" s="10"/>
      <c r="Q615" s="10"/>
      <c r="R615" s="10"/>
    </row>
    <row r="616" spans="12:18" x14ac:dyDescent="0.25">
      <c r="L616" s="10"/>
      <c r="M616" s="10"/>
      <c r="N616" s="10"/>
      <c r="O616" s="10"/>
      <c r="P616" s="10"/>
      <c r="Q616" s="10"/>
      <c r="R616" s="10"/>
    </row>
    <row r="617" spans="12:18" x14ac:dyDescent="0.25">
      <c r="L617" s="10"/>
      <c r="M617" s="10"/>
      <c r="N617" s="10"/>
      <c r="O617" s="10"/>
      <c r="P617" s="10"/>
      <c r="Q617" s="10"/>
      <c r="R617" s="10"/>
    </row>
    <row r="618" spans="12:18" x14ac:dyDescent="0.25">
      <c r="L618" s="10"/>
      <c r="M618" s="10"/>
      <c r="N618" s="10"/>
      <c r="O618" s="10"/>
      <c r="P618" s="10"/>
      <c r="Q618" s="10"/>
      <c r="R618" s="10"/>
    </row>
    <row r="619" spans="12:18" x14ac:dyDescent="0.25">
      <c r="L619" s="10"/>
      <c r="M619" s="10"/>
      <c r="N619" s="10"/>
      <c r="O619" s="10"/>
      <c r="P619" s="10"/>
      <c r="Q619" s="10"/>
      <c r="R619" s="10"/>
    </row>
    <row r="620" spans="12:18" x14ac:dyDescent="0.25">
      <c r="L620" s="10"/>
      <c r="M620" s="10"/>
      <c r="N620" s="10"/>
      <c r="O620" s="10"/>
      <c r="P620" s="10"/>
      <c r="Q620" s="10"/>
      <c r="R620" s="10"/>
    </row>
    <row r="621" spans="12:18" x14ac:dyDescent="0.25">
      <c r="L621" s="10"/>
      <c r="M621" s="10"/>
      <c r="N621" s="10"/>
      <c r="O621" s="10"/>
      <c r="P621" s="10"/>
      <c r="Q621" s="10"/>
      <c r="R621" s="10"/>
    </row>
    <row r="622" spans="12:18" x14ac:dyDescent="0.25">
      <c r="L622" s="10"/>
      <c r="M622" s="10"/>
      <c r="N622" s="10"/>
      <c r="O622" s="10"/>
      <c r="P622" s="10"/>
      <c r="Q622" s="10"/>
      <c r="R622" s="10"/>
    </row>
    <row r="623" spans="12:18" x14ac:dyDescent="0.25">
      <c r="L623" s="10"/>
      <c r="M623" s="10"/>
      <c r="N623" s="10"/>
      <c r="O623" s="10"/>
      <c r="P623" s="10"/>
      <c r="Q623" s="10"/>
      <c r="R623" s="10"/>
    </row>
    <row r="624" spans="12:18" x14ac:dyDescent="0.25">
      <c r="L624" s="10"/>
      <c r="M624" s="10"/>
      <c r="N624" s="10"/>
      <c r="O624" s="10"/>
      <c r="P624" s="10"/>
      <c r="Q624" s="10"/>
      <c r="R624" s="10"/>
    </row>
    <row r="625" spans="12:18" x14ac:dyDescent="0.25">
      <c r="L625" s="10"/>
      <c r="M625" s="10"/>
      <c r="N625" s="10"/>
      <c r="O625" s="10"/>
      <c r="P625" s="10"/>
      <c r="Q625" s="10"/>
      <c r="R625" s="10"/>
    </row>
    <row r="626" spans="12:18" x14ac:dyDescent="0.25">
      <c r="L626" s="10"/>
      <c r="M626" s="10"/>
      <c r="N626" s="10"/>
      <c r="O626" s="10"/>
      <c r="P626" s="10"/>
      <c r="Q626" s="10"/>
      <c r="R626" s="10"/>
    </row>
    <row r="627" spans="12:18" x14ac:dyDescent="0.25">
      <c r="L627" s="10"/>
      <c r="M627" s="10"/>
      <c r="N627" s="10"/>
      <c r="O627" s="10"/>
      <c r="P627" s="10"/>
      <c r="Q627" s="10"/>
      <c r="R627" s="10"/>
    </row>
    <row r="628" spans="12:18" x14ac:dyDescent="0.25">
      <c r="L628" s="10"/>
      <c r="M628" s="10"/>
      <c r="N628" s="10"/>
      <c r="O628" s="10"/>
      <c r="P628" s="10"/>
      <c r="Q628" s="10"/>
      <c r="R628" s="10"/>
    </row>
    <row r="629" spans="12:18" x14ac:dyDescent="0.25">
      <c r="L629" s="10"/>
      <c r="M629" s="10"/>
      <c r="N629" s="10"/>
      <c r="O629" s="10"/>
      <c r="P629" s="10"/>
      <c r="Q629" s="10"/>
      <c r="R629" s="10"/>
    </row>
    <row r="630" spans="12:18" x14ac:dyDescent="0.25">
      <c r="L630" s="10"/>
      <c r="M630" s="10"/>
      <c r="N630" s="10"/>
      <c r="O630" s="10"/>
      <c r="P630" s="10"/>
      <c r="Q630" s="10"/>
      <c r="R630" s="10"/>
    </row>
    <row r="631" spans="12:18" x14ac:dyDescent="0.25">
      <c r="L631" s="10"/>
      <c r="M631" s="10"/>
      <c r="N631" s="10"/>
      <c r="O631" s="10"/>
      <c r="P631" s="10"/>
      <c r="Q631" s="10"/>
      <c r="R631" s="10"/>
    </row>
    <row r="632" spans="12:18" x14ac:dyDescent="0.25">
      <c r="L632" s="10"/>
      <c r="M632" s="10"/>
      <c r="N632" s="10"/>
      <c r="O632" s="10"/>
      <c r="P632" s="10"/>
      <c r="Q632" s="10"/>
      <c r="R632" s="10"/>
    </row>
    <row r="633" spans="12:18" x14ac:dyDescent="0.25">
      <c r="L633" s="10"/>
      <c r="M633" s="10"/>
      <c r="N633" s="10"/>
      <c r="O633" s="10"/>
      <c r="P633" s="10"/>
      <c r="Q633" s="10"/>
      <c r="R633" s="10"/>
    </row>
    <row r="634" spans="12:18" x14ac:dyDescent="0.25">
      <c r="L634" s="10"/>
      <c r="M634" s="10"/>
      <c r="N634" s="10"/>
      <c r="O634" s="10"/>
      <c r="P634" s="10"/>
      <c r="Q634" s="10"/>
      <c r="R634" s="10"/>
    </row>
    <row r="635" spans="12:18" x14ac:dyDescent="0.25">
      <c r="L635" s="10"/>
      <c r="M635" s="10"/>
      <c r="N635" s="10"/>
      <c r="O635" s="10"/>
      <c r="P635" s="10"/>
      <c r="Q635" s="10"/>
      <c r="R635" s="10"/>
    </row>
    <row r="636" spans="12:18" x14ac:dyDescent="0.25">
      <c r="L636" s="10"/>
      <c r="M636" s="10"/>
      <c r="N636" s="10"/>
      <c r="O636" s="10"/>
      <c r="P636" s="10"/>
      <c r="Q636" s="10"/>
      <c r="R636" s="10"/>
    </row>
    <row r="637" spans="12:18" x14ac:dyDescent="0.25">
      <c r="L637" s="10"/>
      <c r="M637" s="10"/>
      <c r="N637" s="10"/>
      <c r="O637" s="10"/>
      <c r="P637" s="10"/>
      <c r="Q637" s="10"/>
      <c r="R637" s="10"/>
    </row>
    <row r="638" spans="12:18" x14ac:dyDescent="0.25">
      <c r="L638" s="10"/>
      <c r="M638" s="10"/>
      <c r="N638" s="10"/>
      <c r="O638" s="10"/>
      <c r="P638" s="10"/>
      <c r="Q638" s="10"/>
      <c r="R638" s="10"/>
    </row>
    <row r="639" spans="12:18" x14ac:dyDescent="0.25">
      <c r="L639" s="10"/>
      <c r="M639" s="10"/>
      <c r="N639" s="10"/>
      <c r="O639" s="10"/>
      <c r="P639" s="10"/>
      <c r="Q639" s="10"/>
      <c r="R639" s="10"/>
    </row>
    <row r="640" spans="12:18" x14ac:dyDescent="0.25">
      <c r="L640" s="10"/>
      <c r="M640" s="10"/>
      <c r="N640" s="10"/>
      <c r="O640" s="10"/>
      <c r="P640" s="10"/>
      <c r="Q640" s="10"/>
      <c r="R640" s="10"/>
    </row>
    <row r="641" spans="12:18" x14ac:dyDescent="0.25">
      <c r="L641" s="10"/>
      <c r="M641" s="10"/>
      <c r="N641" s="10"/>
      <c r="O641" s="10"/>
      <c r="P641" s="10"/>
      <c r="Q641" s="10"/>
      <c r="R641" s="10"/>
    </row>
    <row r="642" spans="12:18" x14ac:dyDescent="0.25">
      <c r="L642" s="10"/>
      <c r="M642" s="10"/>
      <c r="N642" s="10"/>
      <c r="O642" s="10"/>
      <c r="P642" s="10"/>
      <c r="Q642" s="10"/>
      <c r="R642" s="10"/>
    </row>
    <row r="643" spans="12:18" x14ac:dyDescent="0.25">
      <c r="L643" s="10"/>
      <c r="M643" s="10"/>
      <c r="N643" s="10"/>
      <c r="O643" s="10"/>
      <c r="P643" s="10"/>
      <c r="Q643" s="10"/>
      <c r="R643" s="10"/>
    </row>
    <row r="644" spans="12:18" x14ac:dyDescent="0.25">
      <c r="L644" s="10"/>
      <c r="M644" s="10"/>
      <c r="N644" s="10"/>
      <c r="O644" s="10"/>
      <c r="P644" s="10"/>
      <c r="Q644" s="10"/>
      <c r="R644" s="10"/>
    </row>
    <row r="645" spans="12:18" x14ac:dyDescent="0.25">
      <c r="L645" s="10"/>
      <c r="M645" s="10"/>
      <c r="N645" s="10"/>
      <c r="O645" s="10"/>
      <c r="P645" s="10"/>
      <c r="Q645" s="10"/>
      <c r="R645" s="10"/>
    </row>
    <row r="646" spans="12:18" x14ac:dyDescent="0.25">
      <c r="L646" s="10"/>
      <c r="M646" s="10"/>
      <c r="N646" s="10"/>
      <c r="O646" s="10"/>
      <c r="P646" s="10"/>
      <c r="Q646" s="10"/>
      <c r="R646" s="10"/>
    </row>
    <row r="647" spans="12:18" x14ac:dyDescent="0.25">
      <c r="L647" s="10"/>
      <c r="M647" s="10"/>
      <c r="N647" s="10"/>
      <c r="O647" s="10"/>
      <c r="P647" s="10"/>
      <c r="Q647" s="10"/>
      <c r="R647" s="10"/>
    </row>
    <row r="648" spans="12:18" x14ac:dyDescent="0.25">
      <c r="L648" s="10"/>
      <c r="M648" s="10"/>
      <c r="N648" s="10"/>
      <c r="O648" s="10"/>
      <c r="P648" s="10"/>
      <c r="Q648" s="10"/>
      <c r="R648" s="10"/>
    </row>
    <row r="649" spans="12:18" x14ac:dyDescent="0.25">
      <c r="L649" s="10"/>
      <c r="M649" s="10"/>
      <c r="N649" s="10"/>
      <c r="O649" s="10"/>
      <c r="P649" s="10"/>
      <c r="Q649" s="10"/>
      <c r="R649" s="10"/>
    </row>
    <row r="650" spans="12:18" x14ac:dyDescent="0.25">
      <c r="L650" s="10"/>
      <c r="M650" s="10"/>
      <c r="N650" s="10"/>
      <c r="O650" s="10"/>
      <c r="P650" s="10"/>
      <c r="Q650" s="10"/>
      <c r="R650" s="10"/>
    </row>
    <row r="651" spans="12:18" x14ac:dyDescent="0.25">
      <c r="L651" s="10"/>
      <c r="M651" s="10"/>
      <c r="N651" s="10"/>
      <c r="O651" s="10"/>
      <c r="P651" s="10"/>
      <c r="Q651" s="10"/>
      <c r="R651" s="10"/>
    </row>
    <row r="652" spans="12:18" x14ac:dyDescent="0.25">
      <c r="L652" s="10"/>
      <c r="M652" s="10"/>
      <c r="N652" s="10"/>
      <c r="O652" s="10"/>
      <c r="P652" s="10"/>
      <c r="Q652" s="10"/>
      <c r="R652" s="10"/>
    </row>
    <row r="653" spans="12:18" x14ac:dyDescent="0.25">
      <c r="L653" s="10"/>
      <c r="M653" s="10"/>
      <c r="N653" s="10"/>
      <c r="O653" s="10"/>
      <c r="P653" s="10"/>
      <c r="Q653" s="10"/>
      <c r="R653" s="10"/>
    </row>
    <row r="654" spans="12:18" x14ac:dyDescent="0.25">
      <c r="L654" s="10"/>
      <c r="M654" s="10"/>
      <c r="N654" s="10"/>
      <c r="O654" s="10"/>
      <c r="P654" s="10"/>
      <c r="Q654" s="10"/>
      <c r="R654" s="10"/>
    </row>
    <row r="655" spans="12:18" x14ac:dyDescent="0.25">
      <c r="L655" s="10"/>
      <c r="M655" s="10"/>
      <c r="N655" s="10"/>
      <c r="O655" s="10"/>
      <c r="P655" s="10"/>
      <c r="Q655" s="10"/>
      <c r="R655" s="10"/>
    </row>
    <row r="656" spans="12:18" x14ac:dyDescent="0.25">
      <c r="L656" s="10"/>
      <c r="M656" s="10"/>
      <c r="N656" s="10"/>
      <c r="O656" s="10"/>
      <c r="P656" s="10"/>
      <c r="Q656" s="10"/>
      <c r="R656" s="10"/>
    </row>
    <row r="657" spans="12:18" x14ac:dyDescent="0.25">
      <c r="L657" s="10"/>
      <c r="M657" s="10"/>
      <c r="N657" s="10"/>
      <c r="O657" s="10"/>
      <c r="P657" s="10"/>
      <c r="Q657" s="10"/>
      <c r="R657" s="10"/>
    </row>
    <row r="658" spans="12:18" x14ac:dyDescent="0.25">
      <c r="L658" s="10"/>
      <c r="M658" s="10"/>
      <c r="N658" s="10"/>
      <c r="O658" s="10"/>
      <c r="P658" s="10"/>
      <c r="Q658" s="10"/>
      <c r="R658" s="10"/>
    </row>
    <row r="659" spans="12:18" x14ac:dyDescent="0.25">
      <c r="L659" s="10"/>
      <c r="M659" s="10"/>
      <c r="N659" s="10"/>
      <c r="O659" s="10"/>
      <c r="P659" s="10"/>
      <c r="Q659" s="10"/>
      <c r="R659" s="10"/>
    </row>
    <row r="660" spans="12:18" x14ac:dyDescent="0.25">
      <c r="L660" s="10"/>
      <c r="M660" s="10"/>
      <c r="N660" s="10"/>
      <c r="O660" s="10"/>
      <c r="P660" s="10"/>
      <c r="Q660" s="10"/>
      <c r="R660" s="10"/>
    </row>
    <row r="661" spans="12:18" x14ac:dyDescent="0.25">
      <c r="L661" s="10"/>
      <c r="M661" s="10"/>
      <c r="N661" s="10"/>
      <c r="O661" s="10"/>
      <c r="P661" s="10"/>
      <c r="Q661" s="10"/>
      <c r="R661" s="10"/>
    </row>
    <row r="662" spans="12:18" x14ac:dyDescent="0.25">
      <c r="L662" s="10"/>
      <c r="M662" s="10"/>
      <c r="N662" s="10"/>
      <c r="O662" s="10"/>
      <c r="P662" s="10"/>
      <c r="Q662" s="10"/>
      <c r="R662" s="10"/>
    </row>
    <row r="663" spans="12:18" x14ac:dyDescent="0.25">
      <c r="L663" s="10"/>
      <c r="M663" s="10"/>
      <c r="N663" s="10"/>
      <c r="O663" s="10"/>
      <c r="P663" s="10"/>
      <c r="Q663" s="10"/>
      <c r="R663" s="10"/>
    </row>
    <row r="664" spans="12:18" x14ac:dyDescent="0.25">
      <c r="L664" s="10"/>
      <c r="M664" s="10"/>
      <c r="N664" s="10"/>
      <c r="O664" s="10"/>
      <c r="P664" s="10"/>
      <c r="Q664" s="10"/>
      <c r="R664" s="10"/>
    </row>
    <row r="665" spans="12:18" x14ac:dyDescent="0.25">
      <c r="L665" s="10"/>
      <c r="M665" s="10"/>
      <c r="N665" s="10"/>
      <c r="O665" s="10"/>
      <c r="P665" s="10"/>
      <c r="Q665" s="10"/>
      <c r="R665" s="10"/>
    </row>
    <row r="666" spans="12:18" x14ac:dyDescent="0.25">
      <c r="L666" s="10"/>
      <c r="M666" s="10"/>
      <c r="N666" s="10"/>
      <c r="O666" s="10"/>
      <c r="P666" s="10"/>
      <c r="Q666" s="10"/>
      <c r="R666" s="10"/>
    </row>
    <row r="667" spans="12:18" x14ac:dyDescent="0.25">
      <c r="L667" s="10"/>
      <c r="M667" s="10"/>
      <c r="N667" s="10"/>
      <c r="O667" s="10"/>
      <c r="P667" s="10"/>
      <c r="Q667" s="10"/>
      <c r="R667" s="10"/>
    </row>
    <row r="668" spans="12:18" x14ac:dyDescent="0.25">
      <c r="L668" s="10"/>
      <c r="M668" s="10"/>
      <c r="N668" s="10"/>
      <c r="O668" s="10"/>
      <c r="P668" s="10"/>
      <c r="Q668" s="10"/>
      <c r="R668" s="10"/>
    </row>
    <row r="669" spans="12:18" x14ac:dyDescent="0.25">
      <c r="L669" s="10"/>
      <c r="M669" s="10"/>
      <c r="N669" s="10"/>
      <c r="O669" s="10"/>
      <c r="P669" s="10"/>
      <c r="Q669" s="10"/>
      <c r="R669" s="10"/>
    </row>
    <row r="670" spans="12:18" x14ac:dyDescent="0.25">
      <c r="L670" s="10"/>
      <c r="M670" s="10"/>
      <c r="N670" s="10"/>
      <c r="O670" s="10"/>
      <c r="P670" s="10"/>
      <c r="Q670" s="10"/>
      <c r="R670" s="10"/>
    </row>
    <row r="671" spans="12:18" x14ac:dyDescent="0.25">
      <c r="L671" s="10"/>
      <c r="M671" s="10"/>
      <c r="N671" s="10"/>
      <c r="O671" s="10"/>
      <c r="P671" s="10"/>
      <c r="Q671" s="10"/>
      <c r="R671" s="10"/>
    </row>
    <row r="672" spans="12:18" x14ac:dyDescent="0.25">
      <c r="L672" s="10"/>
      <c r="M672" s="10"/>
      <c r="N672" s="10"/>
      <c r="O672" s="10"/>
      <c r="P672" s="10"/>
      <c r="Q672" s="10"/>
      <c r="R672" s="10"/>
    </row>
    <row r="673" spans="12:18" x14ac:dyDescent="0.25">
      <c r="L673" s="10"/>
      <c r="M673" s="10"/>
      <c r="N673" s="10"/>
      <c r="O673" s="10"/>
      <c r="P673" s="10"/>
      <c r="Q673" s="10"/>
      <c r="R673" s="10"/>
    </row>
    <row r="674" spans="12:18" x14ac:dyDescent="0.25">
      <c r="L674" s="10"/>
      <c r="M674" s="10"/>
      <c r="N674" s="10"/>
      <c r="O674" s="10"/>
      <c r="P674" s="10"/>
      <c r="Q674" s="10"/>
      <c r="R674" s="10"/>
    </row>
    <row r="675" spans="12:18" x14ac:dyDescent="0.25">
      <c r="L675" s="10"/>
      <c r="M675" s="10"/>
      <c r="N675" s="10"/>
      <c r="O675" s="10"/>
      <c r="P675" s="10"/>
      <c r="Q675" s="10"/>
      <c r="R675" s="10"/>
    </row>
    <row r="676" spans="12:18" x14ac:dyDescent="0.25">
      <c r="L676" s="10"/>
      <c r="M676" s="10"/>
      <c r="N676" s="10"/>
      <c r="O676" s="10"/>
      <c r="P676" s="10"/>
      <c r="Q676" s="10"/>
      <c r="R676" s="10"/>
    </row>
    <row r="677" spans="12:18" x14ac:dyDescent="0.25">
      <c r="L677" s="10"/>
      <c r="M677" s="10"/>
      <c r="N677" s="10"/>
      <c r="O677" s="10"/>
      <c r="P677" s="10"/>
      <c r="Q677" s="10"/>
      <c r="R677" s="10"/>
    </row>
    <row r="678" spans="12:18" x14ac:dyDescent="0.25">
      <c r="L678" s="10"/>
      <c r="M678" s="10"/>
      <c r="N678" s="10"/>
      <c r="O678" s="10"/>
      <c r="P678" s="10"/>
      <c r="Q678" s="10"/>
      <c r="R678" s="10"/>
    </row>
    <row r="679" spans="12:18" x14ac:dyDescent="0.25">
      <c r="L679" s="10"/>
      <c r="M679" s="10"/>
      <c r="N679" s="10"/>
      <c r="O679" s="10"/>
      <c r="P679" s="10"/>
      <c r="Q679" s="10"/>
      <c r="R679" s="10"/>
    </row>
    <row r="680" spans="12:18" x14ac:dyDescent="0.25">
      <c r="L680" s="10"/>
      <c r="M680" s="10"/>
      <c r="N680" s="10"/>
      <c r="O680" s="10"/>
      <c r="P680" s="10"/>
      <c r="Q680" s="10"/>
      <c r="R680" s="10"/>
    </row>
    <row r="681" spans="12:18" x14ac:dyDescent="0.25">
      <c r="L681" s="10"/>
      <c r="M681" s="10"/>
      <c r="N681" s="10"/>
      <c r="O681" s="10"/>
      <c r="P681" s="10"/>
      <c r="Q681" s="10"/>
      <c r="R681" s="10"/>
    </row>
    <row r="682" spans="12:18" x14ac:dyDescent="0.25">
      <c r="L682" s="10"/>
      <c r="M682" s="10"/>
      <c r="N682" s="10"/>
      <c r="O682" s="10"/>
      <c r="P682" s="10"/>
      <c r="Q682" s="10"/>
      <c r="R682" s="10"/>
    </row>
    <row r="683" spans="12:18" x14ac:dyDescent="0.25">
      <c r="L683" s="10"/>
      <c r="M683" s="10"/>
      <c r="N683" s="10"/>
      <c r="O683" s="10"/>
      <c r="P683" s="10"/>
      <c r="Q683" s="10"/>
      <c r="R683" s="10"/>
    </row>
    <row r="684" spans="12:18" x14ac:dyDescent="0.25">
      <c r="L684" s="10"/>
      <c r="M684" s="10"/>
      <c r="N684" s="10"/>
      <c r="O684" s="10"/>
      <c r="P684" s="10"/>
      <c r="Q684" s="10"/>
      <c r="R684" s="10"/>
    </row>
    <row r="685" spans="12:18" x14ac:dyDescent="0.25">
      <c r="L685" s="10"/>
      <c r="M685" s="10"/>
      <c r="N685" s="10"/>
      <c r="O685" s="10"/>
      <c r="P685" s="10"/>
      <c r="Q685" s="10"/>
      <c r="R685" s="10"/>
    </row>
    <row r="686" spans="12:18" x14ac:dyDescent="0.25">
      <c r="L686" s="10"/>
      <c r="M686" s="10"/>
      <c r="N686" s="10"/>
      <c r="O686" s="10"/>
      <c r="P686" s="10"/>
      <c r="Q686" s="10"/>
      <c r="R686" s="10"/>
    </row>
    <row r="687" spans="12:18" x14ac:dyDescent="0.25">
      <c r="L687" s="10"/>
      <c r="M687" s="10"/>
      <c r="N687" s="10"/>
      <c r="O687" s="10"/>
      <c r="P687" s="10"/>
      <c r="Q687" s="10"/>
      <c r="R687" s="10"/>
    </row>
    <row r="688" spans="12:18" x14ac:dyDescent="0.25">
      <c r="L688" s="10"/>
      <c r="M688" s="10"/>
      <c r="N688" s="10"/>
      <c r="O688" s="10"/>
      <c r="P688" s="10"/>
      <c r="Q688" s="10"/>
      <c r="R688" s="10"/>
    </row>
    <row r="689" spans="12:18" x14ac:dyDescent="0.25">
      <c r="L689" s="10"/>
      <c r="M689" s="10"/>
      <c r="N689" s="10"/>
      <c r="O689" s="10"/>
      <c r="P689" s="10"/>
      <c r="Q689" s="10"/>
      <c r="R689" s="10"/>
    </row>
    <row r="690" spans="12:18" x14ac:dyDescent="0.25">
      <c r="L690" s="10"/>
      <c r="M690" s="10"/>
      <c r="N690" s="10"/>
      <c r="O690" s="10"/>
      <c r="P690" s="10"/>
      <c r="Q690" s="10"/>
      <c r="R690" s="10"/>
    </row>
    <row r="691" spans="12:18" x14ac:dyDescent="0.25">
      <c r="L691" s="10"/>
      <c r="M691" s="10"/>
      <c r="N691" s="10"/>
      <c r="O691" s="10"/>
      <c r="P691" s="10"/>
      <c r="Q691" s="10"/>
      <c r="R691" s="10"/>
    </row>
    <row r="692" spans="12:18" x14ac:dyDescent="0.25">
      <c r="L692" s="10"/>
      <c r="M692" s="10"/>
      <c r="N692" s="10"/>
      <c r="O692" s="10"/>
      <c r="P692" s="10"/>
      <c r="Q692" s="10"/>
      <c r="R692" s="10"/>
    </row>
    <row r="693" spans="12:18" x14ac:dyDescent="0.25">
      <c r="L693" s="10"/>
      <c r="M693" s="10"/>
      <c r="N693" s="10"/>
      <c r="O693" s="10"/>
      <c r="P693" s="10"/>
      <c r="Q693" s="10"/>
      <c r="R693" s="10"/>
    </row>
    <row r="694" spans="12:18" x14ac:dyDescent="0.25">
      <c r="L694" s="10"/>
      <c r="M694" s="10"/>
      <c r="N694" s="10"/>
      <c r="O694" s="10"/>
      <c r="P694" s="10"/>
      <c r="Q694" s="10"/>
      <c r="R694" s="10"/>
    </row>
    <row r="695" spans="12:18" x14ac:dyDescent="0.25">
      <c r="L695" s="10"/>
      <c r="M695" s="10"/>
      <c r="N695" s="10"/>
      <c r="O695" s="10"/>
      <c r="P695" s="10"/>
      <c r="Q695" s="10"/>
      <c r="R695" s="10"/>
    </row>
    <row r="696" spans="12:18" x14ac:dyDescent="0.25">
      <c r="L696" s="10"/>
      <c r="M696" s="10"/>
      <c r="N696" s="10"/>
      <c r="O696" s="10"/>
      <c r="P696" s="10"/>
      <c r="Q696" s="10"/>
      <c r="R696" s="10"/>
    </row>
    <row r="697" spans="12:18" x14ac:dyDescent="0.25">
      <c r="L697" s="10"/>
      <c r="M697" s="10"/>
      <c r="N697" s="10"/>
      <c r="O697" s="10"/>
      <c r="P697" s="10"/>
      <c r="Q697" s="10"/>
      <c r="R697" s="10"/>
    </row>
    <row r="698" spans="12:18" x14ac:dyDescent="0.25">
      <c r="L698" s="10"/>
      <c r="M698" s="10"/>
      <c r="N698" s="10"/>
      <c r="O698" s="10"/>
      <c r="P698" s="10"/>
      <c r="Q698" s="10"/>
      <c r="R698" s="10"/>
    </row>
    <row r="699" spans="12:18" x14ac:dyDescent="0.25">
      <c r="L699" s="10"/>
      <c r="M699" s="10"/>
      <c r="N699" s="10"/>
      <c r="O699" s="10"/>
      <c r="P699" s="10"/>
      <c r="Q699" s="10"/>
      <c r="R699" s="10"/>
    </row>
    <row r="700" spans="12:18" x14ac:dyDescent="0.25">
      <c r="L700" s="10"/>
      <c r="M700" s="10"/>
      <c r="N700" s="10"/>
      <c r="O700" s="10"/>
      <c r="P700" s="10"/>
      <c r="Q700" s="10"/>
      <c r="R700" s="10"/>
    </row>
    <row r="701" spans="12:18" x14ac:dyDescent="0.25">
      <c r="L701" s="10"/>
      <c r="M701" s="10"/>
      <c r="N701" s="10"/>
      <c r="O701" s="10"/>
      <c r="P701" s="10"/>
      <c r="Q701" s="10"/>
      <c r="R701" s="10"/>
    </row>
    <row r="702" spans="12:18" x14ac:dyDescent="0.25">
      <c r="L702" s="10"/>
      <c r="M702" s="10"/>
      <c r="N702" s="10"/>
      <c r="O702" s="10"/>
      <c r="P702" s="10"/>
      <c r="Q702" s="10"/>
      <c r="R702" s="10"/>
    </row>
    <row r="703" spans="12:18" x14ac:dyDescent="0.25">
      <c r="L703" s="10"/>
      <c r="M703" s="10"/>
      <c r="N703" s="10"/>
      <c r="O703" s="10"/>
      <c r="P703" s="10"/>
      <c r="Q703" s="10"/>
      <c r="R703" s="10"/>
    </row>
    <row r="704" spans="12:18" x14ac:dyDescent="0.25">
      <c r="L704" s="10"/>
      <c r="M704" s="10"/>
      <c r="N704" s="10"/>
      <c r="O704" s="10"/>
      <c r="P704" s="10"/>
      <c r="Q704" s="10"/>
      <c r="R704" s="10"/>
    </row>
    <row r="705" spans="12:18" x14ac:dyDescent="0.25">
      <c r="L705" s="10"/>
      <c r="M705" s="10"/>
      <c r="N705" s="10"/>
      <c r="O705" s="10"/>
      <c r="P705" s="10"/>
      <c r="Q705" s="10"/>
      <c r="R705" s="10"/>
    </row>
    <row r="706" spans="12:18" x14ac:dyDescent="0.25">
      <c r="L706" s="10"/>
      <c r="M706" s="10"/>
      <c r="N706" s="10"/>
      <c r="O706" s="10"/>
      <c r="P706" s="10"/>
      <c r="Q706" s="10"/>
      <c r="R706" s="10"/>
    </row>
    <row r="707" spans="12:18" x14ac:dyDescent="0.25">
      <c r="L707" s="10"/>
      <c r="M707" s="10"/>
      <c r="N707" s="10"/>
      <c r="O707" s="10"/>
      <c r="P707" s="10"/>
      <c r="Q707" s="10"/>
      <c r="R707" s="10"/>
    </row>
    <row r="708" spans="12:18" x14ac:dyDescent="0.25">
      <c r="L708" s="10"/>
      <c r="M708" s="10"/>
      <c r="N708" s="10"/>
      <c r="O708" s="10"/>
      <c r="P708" s="10"/>
      <c r="Q708" s="10"/>
      <c r="R708" s="10"/>
    </row>
    <row r="709" spans="12:18" x14ac:dyDescent="0.25">
      <c r="L709" s="10"/>
      <c r="M709" s="10"/>
      <c r="N709" s="10"/>
      <c r="O709" s="10"/>
      <c r="P709" s="10"/>
      <c r="Q709" s="10"/>
      <c r="R709" s="10"/>
    </row>
    <row r="710" spans="12:18" x14ac:dyDescent="0.25">
      <c r="L710" s="10"/>
      <c r="M710" s="10"/>
      <c r="N710" s="10"/>
      <c r="O710" s="10"/>
      <c r="P710" s="10"/>
      <c r="Q710" s="10"/>
      <c r="R710" s="10"/>
    </row>
    <row r="711" spans="12:18" x14ac:dyDescent="0.25">
      <c r="L711" s="10"/>
      <c r="M711" s="10"/>
      <c r="N711" s="10"/>
      <c r="O711" s="10"/>
      <c r="P711" s="10"/>
      <c r="Q711" s="10"/>
      <c r="R711" s="10"/>
    </row>
    <row r="712" spans="12:18" x14ac:dyDescent="0.25">
      <c r="L712" s="10"/>
      <c r="M712" s="10"/>
      <c r="N712" s="10"/>
      <c r="O712" s="10"/>
      <c r="P712" s="10"/>
      <c r="Q712" s="10"/>
      <c r="R712" s="10"/>
    </row>
    <row r="713" spans="12:18" x14ac:dyDescent="0.25">
      <c r="L713" s="10"/>
      <c r="M713" s="10"/>
      <c r="N713" s="10"/>
      <c r="O713" s="10"/>
      <c r="P713" s="10"/>
      <c r="Q713" s="10"/>
      <c r="R713" s="10"/>
    </row>
    <row r="714" spans="12:18" x14ac:dyDescent="0.25">
      <c r="L714" s="10"/>
      <c r="M714" s="10"/>
      <c r="N714" s="10"/>
      <c r="O714" s="10"/>
      <c r="P714" s="10"/>
      <c r="Q714" s="10"/>
      <c r="R714" s="10"/>
    </row>
    <row r="715" spans="12:18" x14ac:dyDescent="0.25">
      <c r="L715" s="10"/>
      <c r="M715" s="10"/>
      <c r="N715" s="10"/>
      <c r="O715" s="10"/>
      <c r="P715" s="10"/>
      <c r="Q715" s="10"/>
      <c r="R715" s="10"/>
    </row>
    <row r="716" spans="12:18" x14ac:dyDescent="0.25">
      <c r="L716" s="10"/>
      <c r="M716" s="10"/>
      <c r="N716" s="10"/>
      <c r="O716" s="10"/>
      <c r="P716" s="10"/>
      <c r="Q716" s="10"/>
      <c r="R716" s="10"/>
    </row>
    <row r="717" spans="12:18" x14ac:dyDescent="0.25">
      <c r="L717" s="10"/>
      <c r="M717" s="10"/>
      <c r="N717" s="10"/>
      <c r="O717" s="10"/>
      <c r="P717" s="10"/>
      <c r="Q717" s="10"/>
      <c r="R717" s="10"/>
    </row>
    <row r="718" spans="12:18" x14ac:dyDescent="0.25">
      <c r="L718" s="10"/>
      <c r="M718" s="10"/>
      <c r="N718" s="10"/>
      <c r="O718" s="10"/>
      <c r="P718" s="10"/>
      <c r="Q718" s="10"/>
      <c r="R718" s="10"/>
    </row>
    <row r="719" spans="12:18" x14ac:dyDescent="0.25">
      <c r="L719" s="10"/>
      <c r="M719" s="10"/>
      <c r="N719" s="10"/>
      <c r="O719" s="10"/>
      <c r="P719" s="10"/>
      <c r="Q719" s="10"/>
      <c r="R719" s="10"/>
    </row>
    <row r="720" spans="12:18" x14ac:dyDescent="0.25">
      <c r="L720" s="10"/>
      <c r="M720" s="10"/>
      <c r="N720" s="10"/>
      <c r="O720" s="10"/>
      <c r="P720" s="10"/>
      <c r="Q720" s="10"/>
      <c r="R720" s="10"/>
    </row>
    <row r="721" spans="12:18" x14ac:dyDescent="0.25">
      <c r="L721" s="10"/>
      <c r="M721" s="10"/>
      <c r="N721" s="10"/>
      <c r="O721" s="10"/>
      <c r="P721" s="10"/>
      <c r="Q721" s="10"/>
      <c r="R721" s="10"/>
    </row>
    <row r="722" spans="12:18" x14ac:dyDescent="0.25">
      <c r="L722" s="10"/>
      <c r="M722" s="10"/>
      <c r="N722" s="10"/>
      <c r="O722" s="10"/>
      <c r="P722" s="10"/>
      <c r="Q722" s="10"/>
      <c r="R722" s="10"/>
    </row>
    <row r="723" spans="12:18" x14ac:dyDescent="0.25">
      <c r="L723" s="10"/>
      <c r="M723" s="10"/>
      <c r="N723" s="10"/>
      <c r="O723" s="10"/>
      <c r="P723" s="10"/>
      <c r="Q723" s="10"/>
      <c r="R723" s="10"/>
    </row>
    <row r="724" spans="12:18" x14ac:dyDescent="0.25">
      <c r="L724" s="10"/>
      <c r="M724" s="10"/>
      <c r="N724" s="10"/>
      <c r="O724" s="10"/>
      <c r="P724" s="10"/>
      <c r="Q724" s="10"/>
      <c r="R724" s="10"/>
    </row>
    <row r="725" spans="12:18" x14ac:dyDescent="0.25">
      <c r="L725" s="10"/>
      <c r="M725" s="10"/>
      <c r="N725" s="10"/>
      <c r="O725" s="10"/>
      <c r="P725" s="10"/>
      <c r="Q725" s="10"/>
      <c r="R725" s="10"/>
    </row>
    <row r="726" spans="12:18" x14ac:dyDescent="0.25">
      <c r="L726" s="10"/>
      <c r="M726" s="10"/>
      <c r="N726" s="10"/>
      <c r="O726" s="10"/>
      <c r="P726" s="10"/>
      <c r="Q726" s="10"/>
      <c r="R726" s="10"/>
    </row>
    <row r="727" spans="12:18" x14ac:dyDescent="0.25">
      <c r="L727" s="10"/>
      <c r="M727" s="10"/>
      <c r="N727" s="10"/>
      <c r="O727" s="10"/>
      <c r="P727" s="10"/>
      <c r="Q727" s="10"/>
      <c r="R727" s="10"/>
    </row>
    <row r="728" spans="12:18" x14ac:dyDescent="0.25">
      <c r="L728" s="10"/>
      <c r="M728" s="10"/>
      <c r="N728" s="10"/>
      <c r="O728" s="10"/>
      <c r="P728" s="10"/>
      <c r="Q728" s="10"/>
      <c r="R728" s="10"/>
    </row>
    <row r="729" spans="12:18" x14ac:dyDescent="0.25">
      <c r="L729" s="10"/>
      <c r="M729" s="10"/>
      <c r="N729" s="10"/>
      <c r="O729" s="10"/>
      <c r="P729" s="10"/>
      <c r="Q729" s="10"/>
      <c r="R729" s="10"/>
    </row>
    <row r="730" spans="12:18" x14ac:dyDescent="0.25">
      <c r="L730" s="10"/>
      <c r="M730" s="10"/>
      <c r="N730" s="10"/>
      <c r="O730" s="10"/>
      <c r="P730" s="10"/>
      <c r="Q730" s="10"/>
      <c r="R730" s="10"/>
    </row>
    <row r="731" spans="12:18" x14ac:dyDescent="0.25">
      <c r="L731" s="10"/>
      <c r="M731" s="10"/>
      <c r="N731" s="10"/>
      <c r="O731" s="10"/>
      <c r="P731" s="10"/>
      <c r="Q731" s="10"/>
      <c r="R731" s="10"/>
    </row>
    <row r="732" spans="12:18" x14ac:dyDescent="0.25">
      <c r="L732" s="10"/>
      <c r="M732" s="10"/>
      <c r="N732" s="10"/>
      <c r="O732" s="10"/>
      <c r="P732" s="10"/>
      <c r="Q732" s="10"/>
      <c r="R732" s="10"/>
    </row>
    <row r="733" spans="12:18" x14ac:dyDescent="0.25">
      <c r="L733" s="10"/>
      <c r="M733" s="10"/>
      <c r="N733" s="10"/>
      <c r="O733" s="10"/>
      <c r="P733" s="10"/>
      <c r="Q733" s="10"/>
      <c r="R733" s="10"/>
    </row>
    <row r="734" spans="12:18" x14ac:dyDescent="0.25">
      <c r="L734" s="10"/>
      <c r="M734" s="10"/>
      <c r="N734" s="10"/>
      <c r="O734" s="10"/>
      <c r="P734" s="10"/>
      <c r="Q734" s="10"/>
      <c r="R734" s="10"/>
    </row>
    <row r="735" spans="12:18" x14ac:dyDescent="0.25">
      <c r="L735" s="10"/>
      <c r="M735" s="10"/>
      <c r="N735" s="10"/>
      <c r="O735" s="10"/>
      <c r="P735" s="10"/>
      <c r="Q735" s="10"/>
      <c r="R735" s="10"/>
    </row>
    <row r="736" spans="12:18" x14ac:dyDescent="0.25">
      <c r="L736" s="10"/>
      <c r="M736" s="10"/>
      <c r="N736" s="10"/>
      <c r="O736" s="10"/>
      <c r="P736" s="10"/>
      <c r="Q736" s="10"/>
      <c r="R736" s="10"/>
    </row>
    <row r="737" spans="12:18" x14ac:dyDescent="0.25">
      <c r="L737" s="10"/>
      <c r="M737" s="10"/>
      <c r="N737" s="10"/>
      <c r="O737" s="10"/>
      <c r="P737" s="10"/>
      <c r="Q737" s="10"/>
      <c r="R737" s="10"/>
    </row>
    <row r="738" spans="12:18" x14ac:dyDescent="0.25">
      <c r="L738" s="10"/>
      <c r="M738" s="10"/>
      <c r="N738" s="10"/>
      <c r="O738" s="10"/>
      <c r="P738" s="10"/>
      <c r="Q738" s="10"/>
      <c r="R738" s="10"/>
    </row>
    <row r="739" spans="12:18" x14ac:dyDescent="0.25">
      <c r="L739" s="10"/>
      <c r="M739" s="10"/>
      <c r="N739" s="10"/>
      <c r="O739" s="10"/>
      <c r="P739" s="10"/>
      <c r="Q739" s="10"/>
      <c r="R739" s="10"/>
    </row>
    <row r="740" spans="12:18" x14ac:dyDescent="0.25">
      <c r="L740" s="10"/>
      <c r="M740" s="10"/>
      <c r="N740" s="10"/>
      <c r="O740" s="10"/>
      <c r="P740" s="10"/>
      <c r="Q740" s="10"/>
      <c r="R740" s="10"/>
    </row>
    <row r="741" spans="12:18" x14ac:dyDescent="0.25">
      <c r="L741" s="10"/>
      <c r="M741" s="10"/>
      <c r="N741" s="10"/>
      <c r="O741" s="10"/>
      <c r="P741" s="10"/>
      <c r="Q741" s="10"/>
      <c r="R741" s="10"/>
    </row>
    <row r="742" spans="12:18" x14ac:dyDescent="0.25">
      <c r="L742" s="10"/>
      <c r="M742" s="10"/>
      <c r="N742" s="10"/>
      <c r="O742" s="10"/>
      <c r="P742" s="10"/>
      <c r="Q742" s="10"/>
      <c r="R742" s="10"/>
    </row>
    <row r="743" spans="12:18" x14ac:dyDescent="0.25">
      <c r="L743" s="10"/>
      <c r="M743" s="10"/>
      <c r="N743" s="10"/>
      <c r="O743" s="10"/>
      <c r="P743" s="10"/>
      <c r="Q743" s="10"/>
      <c r="R743" s="10"/>
    </row>
    <row r="744" spans="12:18" x14ac:dyDescent="0.25">
      <c r="L744" s="10"/>
      <c r="M744" s="10"/>
      <c r="N744" s="10"/>
      <c r="O744" s="10"/>
      <c r="P744" s="10"/>
      <c r="Q744" s="10"/>
      <c r="R744" s="10"/>
    </row>
    <row r="745" spans="12:18" x14ac:dyDescent="0.25">
      <c r="L745" s="10"/>
      <c r="M745" s="10"/>
      <c r="N745" s="10"/>
      <c r="O745" s="10"/>
      <c r="P745" s="10"/>
      <c r="Q745" s="10"/>
      <c r="R745" s="10"/>
    </row>
    <row r="746" spans="12:18" x14ac:dyDescent="0.25">
      <c r="L746" s="10"/>
      <c r="M746" s="10"/>
      <c r="N746" s="10"/>
      <c r="O746" s="10"/>
      <c r="P746" s="10"/>
      <c r="Q746" s="10"/>
      <c r="R746" s="10"/>
    </row>
    <row r="747" spans="12:18" x14ac:dyDescent="0.25">
      <c r="L747" s="10"/>
      <c r="M747" s="10"/>
      <c r="N747" s="10"/>
      <c r="O747" s="10"/>
      <c r="P747" s="10"/>
      <c r="Q747" s="10"/>
      <c r="R747" s="10"/>
    </row>
    <row r="748" spans="12:18" x14ac:dyDescent="0.25">
      <c r="L748" s="10"/>
      <c r="M748" s="10"/>
      <c r="N748" s="10"/>
      <c r="O748" s="10"/>
      <c r="P748" s="10"/>
      <c r="Q748" s="10"/>
      <c r="R748" s="10"/>
    </row>
    <row r="749" spans="12:18" x14ac:dyDescent="0.25">
      <c r="L749" s="10"/>
      <c r="M749" s="10"/>
      <c r="N749" s="10"/>
      <c r="O749" s="10"/>
      <c r="P749" s="10"/>
      <c r="Q749" s="10"/>
      <c r="R749" s="10"/>
    </row>
    <row r="750" spans="12:18" x14ac:dyDescent="0.25">
      <c r="L750" s="10"/>
      <c r="M750" s="10"/>
      <c r="N750" s="10"/>
      <c r="O750" s="10"/>
      <c r="P750" s="10"/>
      <c r="Q750" s="10"/>
      <c r="R750" s="10"/>
    </row>
    <row r="751" spans="12:18" x14ac:dyDescent="0.25">
      <c r="L751" s="10"/>
      <c r="M751" s="10"/>
      <c r="N751" s="10"/>
      <c r="O751" s="10"/>
      <c r="P751" s="10"/>
      <c r="Q751" s="10"/>
      <c r="R751" s="10"/>
    </row>
    <row r="752" spans="12:18" x14ac:dyDescent="0.25">
      <c r="L752" s="10"/>
      <c r="M752" s="10"/>
      <c r="N752" s="10"/>
      <c r="O752" s="10"/>
      <c r="P752" s="10"/>
      <c r="Q752" s="10"/>
      <c r="R752" s="10"/>
    </row>
    <row r="753" spans="12:18" x14ac:dyDescent="0.25">
      <c r="L753" s="10"/>
      <c r="M753" s="10"/>
      <c r="N753" s="10"/>
      <c r="O753" s="10"/>
      <c r="P753" s="10"/>
      <c r="Q753" s="10"/>
      <c r="R753" s="10"/>
    </row>
    <row r="754" spans="12:18" x14ac:dyDescent="0.25">
      <c r="L754" s="10"/>
      <c r="M754" s="10"/>
      <c r="N754" s="10"/>
      <c r="O754" s="10"/>
      <c r="P754" s="10"/>
      <c r="Q754" s="10"/>
      <c r="R754" s="10"/>
    </row>
    <row r="755" spans="12:18" x14ac:dyDescent="0.25">
      <c r="L755" s="10"/>
      <c r="M755" s="10"/>
      <c r="N755" s="10"/>
      <c r="O755" s="10"/>
      <c r="P755" s="10"/>
      <c r="Q755" s="10"/>
      <c r="R755" s="10"/>
    </row>
    <row r="756" spans="12:18" x14ac:dyDescent="0.25">
      <c r="L756" s="10"/>
      <c r="M756" s="10"/>
      <c r="N756" s="10"/>
      <c r="O756" s="10"/>
      <c r="P756" s="10"/>
      <c r="Q756" s="10"/>
      <c r="R756" s="10"/>
    </row>
    <row r="757" spans="12:18" x14ac:dyDescent="0.25">
      <c r="L757" s="10"/>
      <c r="M757" s="10"/>
      <c r="N757" s="10"/>
      <c r="O757" s="10"/>
      <c r="P757" s="10"/>
      <c r="Q757" s="10"/>
      <c r="R757" s="10"/>
    </row>
    <row r="758" spans="12:18" x14ac:dyDescent="0.25">
      <c r="L758" s="10"/>
      <c r="M758" s="10"/>
      <c r="N758" s="10"/>
      <c r="O758" s="10"/>
      <c r="P758" s="10"/>
      <c r="Q758" s="10"/>
      <c r="R758" s="10"/>
    </row>
    <row r="759" spans="12:18" x14ac:dyDescent="0.25">
      <c r="L759" s="10"/>
      <c r="M759" s="10"/>
      <c r="N759" s="10"/>
      <c r="O759" s="10"/>
      <c r="P759" s="10"/>
      <c r="Q759" s="10"/>
      <c r="R759" s="10"/>
    </row>
    <row r="760" spans="12:18" x14ac:dyDescent="0.25">
      <c r="L760" s="10"/>
      <c r="M760" s="10"/>
      <c r="N760" s="10"/>
      <c r="O760" s="10"/>
      <c r="P760" s="10"/>
      <c r="Q760" s="10"/>
      <c r="R760" s="10"/>
    </row>
    <row r="761" spans="12:18" x14ac:dyDescent="0.25">
      <c r="L761" s="10"/>
      <c r="M761" s="10"/>
      <c r="N761" s="10"/>
      <c r="O761" s="10"/>
      <c r="P761" s="10"/>
      <c r="Q761" s="10"/>
      <c r="R761" s="10"/>
    </row>
    <row r="762" spans="12:18" x14ac:dyDescent="0.25">
      <c r="L762" s="10"/>
      <c r="M762" s="10"/>
      <c r="N762" s="10"/>
      <c r="O762" s="10"/>
      <c r="P762" s="10"/>
      <c r="Q762" s="10"/>
      <c r="R762" s="10"/>
    </row>
    <row r="763" spans="12:18" x14ac:dyDescent="0.25">
      <c r="L763" s="10"/>
      <c r="M763" s="10"/>
      <c r="N763" s="10"/>
      <c r="O763" s="10"/>
      <c r="P763" s="10"/>
      <c r="Q763" s="10"/>
      <c r="R763" s="10"/>
    </row>
    <row r="764" spans="12:18" x14ac:dyDescent="0.25">
      <c r="L764" s="10"/>
      <c r="M764" s="10"/>
      <c r="N764" s="10"/>
      <c r="O764" s="10"/>
      <c r="P764" s="10"/>
      <c r="Q764" s="10"/>
      <c r="R764" s="10"/>
    </row>
    <row r="765" spans="12:18" x14ac:dyDescent="0.25">
      <c r="L765" s="10"/>
      <c r="M765" s="10"/>
      <c r="N765" s="10"/>
      <c r="O765" s="10"/>
      <c r="P765" s="10"/>
      <c r="Q765" s="10"/>
      <c r="R765" s="10"/>
    </row>
    <row r="766" spans="12:18" x14ac:dyDescent="0.25">
      <c r="L766" s="10"/>
      <c r="M766" s="10"/>
      <c r="N766" s="10"/>
      <c r="O766" s="10"/>
      <c r="P766" s="10"/>
      <c r="Q766" s="10"/>
      <c r="R766" s="10"/>
    </row>
    <row r="767" spans="12:18" x14ac:dyDescent="0.25">
      <c r="L767" s="10"/>
      <c r="M767" s="10"/>
      <c r="N767" s="10"/>
      <c r="O767" s="10"/>
      <c r="P767" s="10"/>
      <c r="Q767" s="10"/>
      <c r="R767" s="10"/>
    </row>
    <row r="768" spans="12:18" x14ac:dyDescent="0.25">
      <c r="L768" s="10"/>
      <c r="M768" s="10"/>
      <c r="N768" s="10"/>
      <c r="O768" s="10"/>
      <c r="P768" s="10"/>
      <c r="Q768" s="10"/>
      <c r="R768" s="10"/>
    </row>
    <row r="769" spans="12:18" x14ac:dyDescent="0.25">
      <c r="L769" s="10"/>
      <c r="M769" s="10"/>
      <c r="N769" s="10"/>
      <c r="O769" s="10"/>
      <c r="P769" s="10"/>
      <c r="Q769" s="10"/>
      <c r="R769" s="10"/>
    </row>
    <row r="770" spans="12:18" x14ac:dyDescent="0.25">
      <c r="L770" s="10"/>
      <c r="M770" s="10"/>
      <c r="N770" s="10"/>
      <c r="O770" s="10"/>
      <c r="P770" s="10"/>
      <c r="Q770" s="10"/>
      <c r="R770" s="10"/>
    </row>
    <row r="771" spans="12:18" x14ac:dyDescent="0.25">
      <c r="L771" s="10"/>
      <c r="M771" s="10"/>
      <c r="N771" s="10"/>
      <c r="O771" s="10"/>
      <c r="P771" s="10"/>
      <c r="Q771" s="10"/>
      <c r="R771" s="10"/>
    </row>
    <row r="772" spans="12:18" x14ac:dyDescent="0.25">
      <c r="L772" s="10"/>
      <c r="M772" s="10"/>
      <c r="N772" s="10"/>
      <c r="O772" s="10"/>
      <c r="P772" s="10"/>
      <c r="Q772" s="10"/>
      <c r="R772" s="10"/>
    </row>
    <row r="773" spans="12:18" x14ac:dyDescent="0.25">
      <c r="L773" s="10"/>
      <c r="M773" s="10"/>
      <c r="N773" s="10"/>
      <c r="O773" s="10"/>
      <c r="P773" s="10"/>
      <c r="Q773" s="10"/>
      <c r="R773" s="10"/>
    </row>
    <row r="774" spans="12:18" x14ac:dyDescent="0.25">
      <c r="L774" s="10"/>
      <c r="M774" s="10"/>
      <c r="N774" s="10"/>
      <c r="O774" s="10"/>
      <c r="P774" s="10"/>
      <c r="Q774" s="10"/>
      <c r="R774" s="10"/>
    </row>
    <row r="775" spans="12:18" x14ac:dyDescent="0.25">
      <c r="L775" s="10"/>
      <c r="M775" s="10"/>
      <c r="N775" s="10"/>
      <c r="O775" s="10"/>
      <c r="P775" s="10"/>
      <c r="Q775" s="10"/>
      <c r="R775" s="10"/>
    </row>
    <row r="776" spans="12:18" x14ac:dyDescent="0.25">
      <c r="L776" s="10"/>
      <c r="M776" s="10"/>
      <c r="N776" s="10"/>
      <c r="O776" s="10"/>
      <c r="P776" s="10"/>
      <c r="Q776" s="10"/>
      <c r="R776" s="10"/>
    </row>
    <row r="777" spans="12:18" x14ac:dyDescent="0.25">
      <c r="L777" s="10"/>
      <c r="M777" s="10"/>
      <c r="N777" s="10"/>
      <c r="O777" s="10"/>
      <c r="P777" s="10"/>
      <c r="Q777" s="10"/>
      <c r="R777" s="10"/>
    </row>
    <row r="778" spans="12:18" x14ac:dyDescent="0.25">
      <c r="L778" s="10"/>
      <c r="M778" s="10"/>
      <c r="N778" s="10"/>
      <c r="O778" s="10"/>
      <c r="P778" s="10"/>
      <c r="Q778" s="10"/>
      <c r="R778" s="10"/>
    </row>
    <row r="779" spans="12:18" x14ac:dyDescent="0.25">
      <c r="L779" s="10"/>
      <c r="M779" s="10"/>
      <c r="N779" s="10"/>
      <c r="O779" s="10"/>
      <c r="P779" s="10"/>
      <c r="Q779" s="10"/>
      <c r="R779" s="10"/>
    </row>
    <row r="780" spans="12:18" x14ac:dyDescent="0.25">
      <c r="L780" s="10"/>
      <c r="M780" s="10"/>
      <c r="N780" s="10"/>
      <c r="O780" s="10"/>
      <c r="P780" s="10"/>
      <c r="Q780" s="10"/>
      <c r="R780" s="10"/>
    </row>
    <row r="781" spans="12:18" x14ac:dyDescent="0.25">
      <c r="L781" s="10"/>
      <c r="M781" s="10"/>
      <c r="N781" s="10"/>
      <c r="O781" s="10"/>
      <c r="P781" s="10"/>
      <c r="Q781" s="10"/>
      <c r="R781" s="10"/>
    </row>
    <row r="782" spans="12:18" x14ac:dyDescent="0.25">
      <c r="L782" s="10"/>
      <c r="M782" s="10"/>
      <c r="N782" s="10"/>
      <c r="O782" s="10"/>
      <c r="P782" s="10"/>
      <c r="Q782" s="10"/>
      <c r="R782" s="10"/>
    </row>
    <row r="783" spans="12:18" x14ac:dyDescent="0.25">
      <c r="L783" s="10"/>
      <c r="M783" s="10"/>
      <c r="N783" s="10"/>
      <c r="O783" s="10"/>
      <c r="P783" s="10"/>
      <c r="Q783" s="10"/>
      <c r="R783" s="10"/>
    </row>
    <row r="784" spans="12:18" x14ac:dyDescent="0.25">
      <c r="L784" s="10"/>
      <c r="M784" s="10"/>
      <c r="N784" s="10"/>
      <c r="O784" s="10"/>
      <c r="P784" s="10"/>
      <c r="Q784" s="10"/>
      <c r="R784" s="10"/>
    </row>
    <row r="785" spans="12:18" x14ac:dyDescent="0.25">
      <c r="L785" s="10"/>
      <c r="M785" s="10"/>
      <c r="N785" s="10"/>
      <c r="O785" s="10"/>
      <c r="P785" s="10"/>
      <c r="Q785" s="10"/>
      <c r="R785" s="10"/>
    </row>
    <row r="786" spans="12:18" x14ac:dyDescent="0.25">
      <c r="L786" s="10"/>
      <c r="M786" s="10"/>
      <c r="N786" s="10"/>
      <c r="O786" s="10"/>
      <c r="P786" s="10"/>
      <c r="Q786" s="10"/>
      <c r="R786" s="10"/>
    </row>
    <row r="787" spans="12:18" x14ac:dyDescent="0.25">
      <c r="L787" s="10"/>
      <c r="M787" s="10"/>
      <c r="N787" s="10"/>
      <c r="O787" s="10"/>
      <c r="P787" s="10"/>
      <c r="Q787" s="10"/>
      <c r="R787" s="10"/>
    </row>
    <row r="788" spans="12:18" x14ac:dyDescent="0.25">
      <c r="L788" s="10"/>
      <c r="M788" s="10"/>
      <c r="N788" s="10"/>
      <c r="O788" s="10"/>
      <c r="P788" s="10"/>
      <c r="Q788" s="10"/>
      <c r="R788" s="10"/>
    </row>
    <row r="789" spans="12:18" x14ac:dyDescent="0.25">
      <c r="L789" s="10"/>
      <c r="M789" s="10"/>
      <c r="N789" s="10"/>
      <c r="O789" s="10"/>
      <c r="P789" s="10"/>
      <c r="Q789" s="10"/>
      <c r="R789" s="10"/>
    </row>
    <row r="790" spans="12:18" x14ac:dyDescent="0.25">
      <c r="L790" s="10"/>
      <c r="M790" s="10"/>
      <c r="N790" s="10"/>
      <c r="O790" s="10"/>
      <c r="P790" s="10"/>
      <c r="Q790" s="10"/>
      <c r="R790" s="10"/>
    </row>
    <row r="791" spans="12:18" x14ac:dyDescent="0.25">
      <c r="L791" s="10"/>
      <c r="M791" s="10"/>
      <c r="N791" s="10"/>
      <c r="O791" s="10"/>
      <c r="P791" s="10"/>
      <c r="Q791" s="10"/>
      <c r="R791" s="10"/>
    </row>
    <row r="792" spans="12:18" x14ac:dyDescent="0.25">
      <c r="L792" s="10"/>
      <c r="M792" s="10"/>
      <c r="N792" s="10"/>
      <c r="O792" s="10"/>
      <c r="P792" s="10"/>
      <c r="Q792" s="10"/>
      <c r="R792" s="10"/>
    </row>
    <row r="793" spans="12:18" x14ac:dyDescent="0.25">
      <c r="L793" s="10"/>
      <c r="M793" s="10"/>
      <c r="N793" s="10"/>
      <c r="O793" s="10"/>
      <c r="P793" s="10"/>
      <c r="Q793" s="10"/>
      <c r="R793" s="10"/>
    </row>
    <row r="794" spans="12:18" x14ac:dyDescent="0.25">
      <c r="L794" s="10"/>
      <c r="M794" s="10"/>
      <c r="N794" s="10"/>
      <c r="O794" s="10"/>
      <c r="P794" s="10"/>
      <c r="Q794" s="10"/>
      <c r="R794" s="10"/>
    </row>
    <row r="795" spans="12:18" x14ac:dyDescent="0.25">
      <c r="L795" s="10"/>
      <c r="M795" s="10"/>
      <c r="N795" s="10"/>
      <c r="O795" s="10"/>
      <c r="P795" s="10"/>
      <c r="Q795" s="10"/>
      <c r="R795" s="10"/>
    </row>
    <row r="796" spans="12:18" x14ac:dyDescent="0.25">
      <c r="L796" s="10"/>
      <c r="M796" s="10"/>
      <c r="N796" s="10"/>
      <c r="O796" s="10"/>
      <c r="P796" s="10"/>
      <c r="Q796" s="10"/>
      <c r="R796" s="10"/>
    </row>
  </sheetData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27" zoomScaleNormal="100" zoomScaleSheetLayoutView="100" workbookViewId="0">
      <selection activeCell="E36" sqref="E36"/>
    </sheetView>
  </sheetViews>
  <sheetFormatPr defaultRowHeight="15" x14ac:dyDescent="0.25"/>
  <cols>
    <col min="2" max="2" width="27.140625" customWidth="1"/>
  </cols>
  <sheetData>
    <row r="1" spans="1:10" ht="19.5" customHeight="1" x14ac:dyDescent="0.25">
      <c r="A1" s="197" t="s">
        <v>165</v>
      </c>
      <c r="B1" s="198"/>
      <c r="C1" s="198"/>
      <c r="D1" s="198"/>
      <c r="E1" s="198"/>
      <c r="F1" s="198"/>
      <c r="G1" s="198"/>
      <c r="H1" s="198"/>
      <c r="I1" s="198"/>
      <c r="J1" s="199"/>
    </row>
    <row r="2" spans="1:10" x14ac:dyDescent="0.25">
      <c r="A2" s="6"/>
      <c r="B2" s="1" t="s">
        <v>0</v>
      </c>
      <c r="C2" s="2" t="s">
        <v>31</v>
      </c>
      <c r="D2" s="2" t="s">
        <v>32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7" t="s">
        <v>39</v>
      </c>
    </row>
    <row r="3" spans="1:10" x14ac:dyDescent="0.25">
      <c r="A3" s="8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17">
        <v>10</v>
      </c>
    </row>
    <row r="4" spans="1:10" ht="45.75" customHeight="1" x14ac:dyDescent="0.25">
      <c r="A4" s="8">
        <v>1</v>
      </c>
      <c r="B4" s="4" t="s">
        <v>1</v>
      </c>
      <c r="C4" s="15">
        <f>I4</f>
        <v>20681.348999999998</v>
      </c>
      <c r="D4" s="15"/>
      <c r="E4" s="15"/>
      <c r="F4" s="15"/>
      <c r="G4" s="15"/>
      <c r="H4" s="15"/>
      <c r="I4" s="24">
        <f>I7</f>
        <v>20681.348999999998</v>
      </c>
      <c r="J4" s="18"/>
    </row>
    <row r="5" spans="1:10" x14ac:dyDescent="0.25">
      <c r="A5" s="8"/>
      <c r="B5" s="2" t="s">
        <v>2</v>
      </c>
      <c r="C5" s="15"/>
      <c r="D5" s="15"/>
      <c r="E5" s="15"/>
      <c r="F5" s="15"/>
      <c r="G5" s="15"/>
      <c r="H5" s="15"/>
      <c r="I5" s="24"/>
      <c r="J5" s="18"/>
    </row>
    <row r="6" spans="1:10" ht="61.5" customHeight="1" x14ac:dyDescent="0.25">
      <c r="A6" s="8" t="s">
        <v>40</v>
      </c>
      <c r="B6" s="4" t="s">
        <v>3</v>
      </c>
      <c r="C6" s="15"/>
      <c r="D6" s="15"/>
      <c r="E6" s="15"/>
      <c r="F6" s="15"/>
      <c r="G6" s="15"/>
      <c r="H6" s="15"/>
      <c r="I6" s="24"/>
      <c r="J6" s="18"/>
    </row>
    <row r="7" spans="1:10" ht="32.25" customHeight="1" x14ac:dyDescent="0.25">
      <c r="A7" s="8" t="s">
        <v>41</v>
      </c>
      <c r="B7" s="4" t="s">
        <v>4</v>
      </c>
      <c r="C7" s="15">
        <f>I7</f>
        <v>20681.348999999998</v>
      </c>
      <c r="D7" s="15"/>
      <c r="E7" s="15"/>
      <c r="F7" s="15"/>
      <c r="G7" s="15"/>
      <c r="H7" s="15"/>
      <c r="I7" s="24">
        <f>I15</f>
        <v>20681.348999999998</v>
      </c>
      <c r="J7" s="18"/>
    </row>
    <row r="8" spans="1:10" ht="43.5" customHeight="1" x14ac:dyDescent="0.25">
      <c r="A8" s="8" t="s">
        <v>42</v>
      </c>
      <c r="B8" s="4" t="s">
        <v>5</v>
      </c>
      <c r="C8" s="15"/>
      <c r="D8" s="15"/>
      <c r="E8" s="15"/>
      <c r="F8" s="15"/>
      <c r="G8" s="15"/>
      <c r="H8" s="15"/>
      <c r="I8" s="24"/>
      <c r="J8" s="18"/>
    </row>
    <row r="9" spans="1:10" x14ac:dyDescent="0.25">
      <c r="A9" s="8" t="s">
        <v>43</v>
      </c>
      <c r="B9" s="2" t="s">
        <v>6</v>
      </c>
      <c r="C9" s="15"/>
      <c r="D9" s="15"/>
      <c r="E9" s="15"/>
      <c r="F9" s="15"/>
      <c r="G9" s="15"/>
      <c r="H9" s="15"/>
      <c r="I9" s="24"/>
      <c r="J9" s="18"/>
    </row>
    <row r="10" spans="1:10" ht="42" customHeight="1" x14ac:dyDescent="0.25">
      <c r="A10" s="8" t="s">
        <v>44</v>
      </c>
      <c r="B10" s="4" t="s">
        <v>7</v>
      </c>
      <c r="C10" s="15"/>
      <c r="D10" s="15"/>
      <c r="E10" s="15"/>
      <c r="F10" s="15"/>
      <c r="G10" s="15"/>
      <c r="H10" s="15"/>
      <c r="I10" s="24"/>
      <c r="J10" s="18"/>
    </row>
    <row r="11" spans="1:10" x14ac:dyDescent="0.25">
      <c r="A11" s="19"/>
      <c r="B11" s="2" t="s">
        <v>2</v>
      </c>
      <c r="C11" s="15"/>
      <c r="D11" s="15"/>
      <c r="E11" s="15"/>
      <c r="F11" s="15"/>
      <c r="G11" s="15"/>
      <c r="H11" s="15"/>
      <c r="I11" s="24"/>
      <c r="J11" s="18"/>
    </row>
    <row r="12" spans="1:10" x14ac:dyDescent="0.25">
      <c r="A12" s="20" t="s">
        <v>48</v>
      </c>
      <c r="B12" s="2" t="s">
        <v>8</v>
      </c>
      <c r="C12" s="15"/>
      <c r="D12" s="15"/>
      <c r="E12" s="15"/>
      <c r="F12" s="15"/>
      <c r="G12" s="15"/>
      <c r="H12" s="15"/>
      <c r="I12" s="24"/>
      <c r="J12" s="18"/>
    </row>
    <row r="13" spans="1:10" ht="41.25" customHeight="1" x14ac:dyDescent="0.25">
      <c r="A13" s="21" t="s">
        <v>45</v>
      </c>
      <c r="B13" s="4" t="s">
        <v>9</v>
      </c>
      <c r="C13" s="15"/>
      <c r="D13" s="15"/>
      <c r="E13" s="15"/>
      <c r="F13" s="15"/>
      <c r="G13" s="15"/>
      <c r="H13" s="15"/>
      <c r="I13" s="24"/>
      <c r="J13" s="18"/>
    </row>
    <row r="14" spans="1:10" ht="42" customHeight="1" x14ac:dyDescent="0.25">
      <c r="A14" s="21" t="s">
        <v>46</v>
      </c>
      <c r="B14" s="4" t="s">
        <v>10</v>
      </c>
      <c r="C14" s="15"/>
      <c r="D14" s="15"/>
      <c r="E14" s="15"/>
      <c r="F14" s="15"/>
      <c r="G14" s="15"/>
      <c r="H14" s="15"/>
      <c r="I14" s="24"/>
      <c r="J14" s="18"/>
    </row>
    <row r="15" spans="1:10" ht="42.75" customHeight="1" x14ac:dyDescent="0.25">
      <c r="A15" s="22">
        <v>3</v>
      </c>
      <c r="B15" s="4" t="s">
        <v>11</v>
      </c>
      <c r="C15" s="15">
        <f>I15</f>
        <v>20681.348999999998</v>
      </c>
      <c r="D15" s="15"/>
      <c r="E15" s="15"/>
      <c r="F15" s="15"/>
      <c r="G15" s="15"/>
      <c r="H15" s="15"/>
      <c r="I15" s="24">
        <f>I31</f>
        <v>20681.348999999998</v>
      </c>
      <c r="J15" s="18"/>
    </row>
    <row r="16" spans="1:10" x14ac:dyDescent="0.25">
      <c r="A16" s="8"/>
      <c r="B16" s="2" t="s">
        <v>2</v>
      </c>
      <c r="C16" s="15"/>
      <c r="D16" s="15"/>
      <c r="E16" s="15"/>
      <c r="F16" s="15"/>
      <c r="G16" s="15"/>
      <c r="H16" s="15"/>
      <c r="I16" s="24"/>
      <c r="J16" s="18"/>
    </row>
    <row r="17" spans="1:10" x14ac:dyDescent="0.25">
      <c r="A17" s="8" t="s">
        <v>47</v>
      </c>
      <c r="B17" s="2" t="s">
        <v>12</v>
      </c>
      <c r="C17" s="15"/>
      <c r="D17" s="15"/>
      <c r="E17" s="15"/>
      <c r="F17" s="15"/>
      <c r="G17" s="15"/>
      <c r="H17" s="15"/>
      <c r="I17" s="24"/>
      <c r="J17" s="18"/>
    </row>
    <row r="18" spans="1:10" x14ac:dyDescent="0.25">
      <c r="A18" s="8" t="s">
        <v>49</v>
      </c>
      <c r="B18" s="2" t="s">
        <v>13</v>
      </c>
      <c r="C18" s="15"/>
      <c r="D18" s="15"/>
      <c r="E18" s="15"/>
      <c r="F18" s="15"/>
      <c r="G18" s="15"/>
      <c r="H18" s="15"/>
      <c r="I18" s="24"/>
      <c r="J18" s="18"/>
    </row>
    <row r="19" spans="1:10" x14ac:dyDescent="0.25">
      <c r="A19" s="8" t="s">
        <v>50</v>
      </c>
      <c r="B19" s="2" t="s">
        <v>14</v>
      </c>
      <c r="C19" s="15"/>
      <c r="D19" s="15"/>
      <c r="E19" s="15"/>
      <c r="F19" s="15"/>
      <c r="G19" s="15"/>
      <c r="H19" s="15"/>
      <c r="I19" s="24"/>
      <c r="J19" s="18"/>
    </row>
    <row r="20" spans="1:10" x14ac:dyDescent="0.25">
      <c r="A20" s="8" t="s">
        <v>51</v>
      </c>
      <c r="B20" s="2" t="s">
        <v>15</v>
      </c>
      <c r="C20" s="15"/>
      <c r="D20" s="15"/>
      <c r="E20" s="15"/>
      <c r="F20" s="15"/>
      <c r="G20" s="15"/>
      <c r="H20" s="15"/>
      <c r="I20" s="189"/>
      <c r="J20" s="18"/>
    </row>
    <row r="21" spans="1:10" x14ac:dyDescent="0.25">
      <c r="A21" s="8" t="s">
        <v>52</v>
      </c>
      <c r="B21" s="2" t="s">
        <v>16</v>
      </c>
      <c r="C21" s="15"/>
      <c r="D21" s="15"/>
      <c r="E21" s="15"/>
      <c r="F21" s="15"/>
      <c r="G21" s="15"/>
      <c r="H21" s="15"/>
      <c r="I21" s="25"/>
      <c r="J21" s="18"/>
    </row>
    <row r="22" spans="1:10" x14ac:dyDescent="0.25">
      <c r="A22" s="8" t="s">
        <v>53</v>
      </c>
      <c r="B22" s="2" t="s">
        <v>17</v>
      </c>
      <c r="C22" s="15">
        <f>I22</f>
        <v>20681.348999999998</v>
      </c>
      <c r="D22" s="15"/>
      <c r="E22" s="15"/>
      <c r="F22" s="15"/>
      <c r="G22" s="15"/>
      <c r="H22" s="15"/>
      <c r="I22" s="24">
        <f>I15</f>
        <v>20681.348999999998</v>
      </c>
      <c r="J22" s="18"/>
    </row>
    <row r="23" spans="1:10" ht="58.5" customHeight="1" x14ac:dyDescent="0.25">
      <c r="A23" s="8">
        <v>4</v>
      </c>
      <c r="B23" s="4" t="s">
        <v>18</v>
      </c>
      <c r="C23" s="15">
        <f>J23</f>
        <v>6294.6630000000005</v>
      </c>
      <c r="D23" s="15"/>
      <c r="E23" s="15"/>
      <c r="F23" s="15"/>
      <c r="G23" s="15"/>
      <c r="H23" s="15"/>
      <c r="I23" s="24"/>
      <c r="J23" s="18">
        <f>J30</f>
        <v>6294.6630000000005</v>
      </c>
    </row>
    <row r="24" spans="1:10" x14ac:dyDescent="0.25">
      <c r="A24" s="8"/>
      <c r="B24" s="2" t="s">
        <v>2</v>
      </c>
      <c r="C24" s="15"/>
      <c r="D24" s="15"/>
      <c r="E24" s="15"/>
      <c r="F24" s="15"/>
      <c r="G24" s="15"/>
      <c r="H24" s="15"/>
      <c r="I24" s="24"/>
      <c r="J24" s="18"/>
    </row>
    <row r="25" spans="1:10" x14ac:dyDescent="0.25">
      <c r="A25" s="8" t="s">
        <v>54</v>
      </c>
      <c r="B25" s="2" t="s">
        <v>19</v>
      </c>
      <c r="C25" s="15"/>
      <c r="D25" s="15"/>
      <c r="E25" s="15"/>
      <c r="F25" s="15"/>
      <c r="G25" s="15"/>
      <c r="H25" s="15"/>
      <c r="I25" s="24"/>
      <c r="J25" s="18"/>
    </row>
    <row r="26" spans="1:10" x14ac:dyDescent="0.25">
      <c r="A26" s="8" t="s">
        <v>55</v>
      </c>
      <c r="B26" s="2" t="s">
        <v>20</v>
      </c>
      <c r="C26" s="15"/>
      <c r="D26" s="15"/>
      <c r="E26" s="15"/>
      <c r="F26" s="15"/>
      <c r="G26" s="15"/>
      <c r="H26" s="15"/>
      <c r="I26" s="24"/>
      <c r="J26" s="18"/>
    </row>
    <row r="27" spans="1:10" x14ac:dyDescent="0.25">
      <c r="A27" s="8" t="s">
        <v>56</v>
      </c>
      <c r="B27" s="2" t="s">
        <v>21</v>
      </c>
      <c r="C27" s="15"/>
      <c r="D27" s="15"/>
      <c r="E27" s="15"/>
      <c r="F27" s="15"/>
      <c r="G27" s="15"/>
      <c r="H27" s="15"/>
      <c r="I27" s="24"/>
      <c r="J27" s="18"/>
    </row>
    <row r="28" spans="1:10" x14ac:dyDescent="0.25">
      <c r="A28" s="8" t="s">
        <v>57</v>
      </c>
      <c r="B28" s="2" t="s">
        <v>22</v>
      </c>
      <c r="C28" s="15"/>
      <c r="D28" s="15"/>
      <c r="E28" s="15"/>
      <c r="F28" s="15"/>
      <c r="G28" s="15"/>
      <c r="H28" s="15"/>
      <c r="I28" s="24"/>
      <c r="J28" s="18"/>
    </row>
    <row r="29" spans="1:10" x14ac:dyDescent="0.25">
      <c r="A29" s="8" t="s">
        <v>58</v>
      </c>
      <c r="B29" s="2" t="s">
        <v>23</v>
      </c>
      <c r="C29" s="15"/>
      <c r="D29" s="15"/>
      <c r="E29" s="15"/>
      <c r="F29" s="15"/>
      <c r="G29" s="15"/>
      <c r="H29" s="15"/>
      <c r="I29" s="24"/>
      <c r="J29" s="18"/>
    </row>
    <row r="30" spans="1:10" x14ac:dyDescent="0.25">
      <c r="A30" s="8" t="s">
        <v>59</v>
      </c>
      <c r="B30" s="2" t="s">
        <v>24</v>
      </c>
      <c r="C30" s="15">
        <f>J30</f>
        <v>6294.6630000000005</v>
      </c>
      <c r="D30" s="15"/>
      <c r="E30" s="15"/>
      <c r="F30" s="15"/>
      <c r="G30" s="15"/>
      <c r="H30" s="15"/>
      <c r="I30" s="24"/>
      <c r="J30" s="18">
        <f>J32+J33</f>
        <v>6294.6630000000005</v>
      </c>
    </row>
    <row r="31" spans="1:10" ht="42.75" customHeight="1" x14ac:dyDescent="0.25">
      <c r="A31" s="16" t="s">
        <v>60</v>
      </c>
      <c r="B31" s="4" t="s">
        <v>25</v>
      </c>
      <c r="C31" s="15">
        <f>I31</f>
        <v>20681.348999999998</v>
      </c>
      <c r="D31" s="15"/>
      <c r="E31" s="15"/>
      <c r="F31" s="15"/>
      <c r="G31" s="15"/>
      <c r="H31" s="15"/>
      <c r="I31" s="24">
        <v>20681.348999999998</v>
      </c>
      <c r="J31" s="18">
        <f>J30</f>
        <v>6294.6630000000005</v>
      </c>
    </row>
    <row r="32" spans="1:10" ht="57.75" customHeight="1" x14ac:dyDescent="0.25">
      <c r="A32" s="16" t="s">
        <v>61</v>
      </c>
      <c r="B32" s="4" t="s">
        <v>26</v>
      </c>
      <c r="C32" s="15">
        <f>I32+J32</f>
        <v>19043.993000000002</v>
      </c>
      <c r="D32" s="15"/>
      <c r="E32" s="15"/>
      <c r="F32" s="15"/>
      <c r="G32" s="15"/>
      <c r="H32" s="15"/>
      <c r="I32" s="24">
        <v>13676.259</v>
      </c>
      <c r="J32" s="18">
        <v>5367.7340000000004</v>
      </c>
    </row>
    <row r="33" spans="1:10" ht="62.25" customHeight="1" x14ac:dyDescent="0.25">
      <c r="A33" s="16" t="s">
        <v>62</v>
      </c>
      <c r="B33" s="4" t="s">
        <v>27</v>
      </c>
      <c r="C33" s="15">
        <f>I33+J33</f>
        <v>1637.355</v>
      </c>
      <c r="D33" s="15"/>
      <c r="E33" s="15"/>
      <c r="F33" s="15"/>
      <c r="G33" s="15"/>
      <c r="H33" s="15"/>
      <c r="I33" s="24">
        <v>710.42600000000004</v>
      </c>
      <c r="J33" s="18">
        <v>926.92899999999997</v>
      </c>
    </row>
    <row r="34" spans="1:10" ht="96" customHeight="1" x14ac:dyDescent="0.25">
      <c r="A34" s="16" t="s">
        <v>63</v>
      </c>
      <c r="B34" s="5" t="s">
        <v>28</v>
      </c>
      <c r="C34" s="15">
        <f>C33/C31*100</f>
        <v>7.9170609228633975</v>
      </c>
      <c r="D34" s="15"/>
      <c r="E34" s="15"/>
      <c r="F34" s="15"/>
      <c r="G34" s="15"/>
      <c r="H34" s="15"/>
      <c r="I34" s="24">
        <f>I33/I31*100</f>
        <v>3.435104740991509</v>
      </c>
      <c r="J34" s="183">
        <f>J33/J31*100</f>
        <v>14.72563344534886</v>
      </c>
    </row>
    <row r="35" spans="1:10" ht="45" customHeight="1" x14ac:dyDescent="0.25">
      <c r="A35" s="16" t="s">
        <v>64</v>
      </c>
      <c r="B35" s="5" t="s">
        <v>29</v>
      </c>
      <c r="C35" s="15"/>
      <c r="D35" s="15"/>
      <c r="E35" s="15"/>
      <c r="F35" s="15"/>
      <c r="G35" s="15"/>
      <c r="H35" s="15"/>
      <c r="I35" s="24">
        <f>I31*I36/100</f>
        <v>1340.1514152</v>
      </c>
      <c r="J35" s="18">
        <f>J31*J36/100</f>
        <v>756.61849260000008</v>
      </c>
    </row>
    <row r="36" spans="1:10" ht="84.75" customHeight="1" thickBot="1" x14ac:dyDescent="0.3">
      <c r="A36" s="184" t="s">
        <v>65</v>
      </c>
      <c r="B36" s="185" t="s">
        <v>30</v>
      </c>
      <c r="C36" s="186"/>
      <c r="D36" s="186"/>
      <c r="E36" s="186"/>
      <c r="F36" s="186"/>
      <c r="G36" s="186"/>
      <c r="H36" s="186"/>
      <c r="I36" s="187">
        <v>6.48</v>
      </c>
      <c r="J36" s="188">
        <v>12.02</v>
      </c>
    </row>
    <row r="37" spans="1:10" ht="80.25" customHeight="1" x14ac:dyDescent="0.25">
      <c r="A37" s="200" t="s">
        <v>168</v>
      </c>
      <c r="B37" s="201"/>
      <c r="C37" s="201"/>
      <c r="D37" s="201"/>
      <c r="E37" s="201"/>
      <c r="F37" s="201"/>
      <c r="G37" s="201"/>
      <c r="H37" s="201"/>
      <c r="I37" s="201"/>
      <c r="J37" s="201"/>
    </row>
    <row r="38" spans="1:10" ht="29.25" customHeight="1" x14ac:dyDescent="0.25">
      <c r="A38" s="202" t="s">
        <v>166</v>
      </c>
      <c r="B38" s="202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</row>
  </sheetData>
  <mergeCells count="3">
    <mergeCell ref="A1:J1"/>
    <mergeCell ref="A37:J37"/>
    <mergeCell ref="A38:B38"/>
  </mergeCells>
  <pageMargins left="0.7" right="0.7" top="0.75" bottom="0.75" header="0.3" footer="0.3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28" zoomScaleNormal="100" zoomScaleSheetLayoutView="100" workbookViewId="0">
      <selection activeCell="J33" sqref="J33"/>
    </sheetView>
  </sheetViews>
  <sheetFormatPr defaultRowHeight="15" x14ac:dyDescent="0.25"/>
  <cols>
    <col min="2" max="2" width="23.7109375" customWidth="1"/>
  </cols>
  <sheetData>
    <row r="1" spans="1:10" ht="27.75" customHeight="1" x14ac:dyDescent="0.25">
      <c r="A1" s="203" t="s">
        <v>162</v>
      </c>
      <c r="B1" s="204"/>
      <c r="C1" s="204"/>
      <c r="D1" s="204"/>
      <c r="E1" s="204"/>
      <c r="F1" s="204"/>
      <c r="G1" s="204"/>
      <c r="H1" s="204"/>
      <c r="I1" s="204"/>
      <c r="J1" s="205"/>
    </row>
    <row r="2" spans="1:10" x14ac:dyDescent="0.25">
      <c r="A2" s="6"/>
      <c r="B2" s="1" t="s">
        <v>0</v>
      </c>
      <c r="C2" s="2" t="s">
        <v>31</v>
      </c>
      <c r="D2" s="2" t="s">
        <v>32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7" t="s">
        <v>39</v>
      </c>
    </row>
    <row r="3" spans="1:10" x14ac:dyDescent="0.25">
      <c r="A3" s="8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17">
        <v>10</v>
      </c>
    </row>
    <row r="4" spans="1:10" ht="46.5" customHeight="1" x14ac:dyDescent="0.25">
      <c r="A4" s="8">
        <v>1</v>
      </c>
      <c r="B4" s="4" t="s">
        <v>98</v>
      </c>
      <c r="C4" s="15">
        <f>I4</f>
        <v>4.4849964109359108</v>
      </c>
      <c r="D4" s="15"/>
      <c r="E4" s="15"/>
      <c r="F4" s="15"/>
      <c r="G4" s="15"/>
      <c r="H4" s="15"/>
      <c r="I4" s="24">
        <f>I7</f>
        <v>4.4849964109359108</v>
      </c>
      <c r="J4" s="18"/>
    </row>
    <row r="5" spans="1:10" x14ac:dyDescent="0.25">
      <c r="A5" s="8"/>
      <c r="B5" s="2" t="s">
        <v>2</v>
      </c>
      <c r="C5" s="15"/>
      <c r="D5" s="15"/>
      <c r="E5" s="15"/>
      <c r="F5" s="15"/>
      <c r="G5" s="15"/>
      <c r="H5" s="15"/>
      <c r="I5" s="24"/>
      <c r="J5" s="18"/>
    </row>
    <row r="6" spans="1:10" ht="74.25" customHeight="1" x14ac:dyDescent="0.25">
      <c r="A6" s="8" t="s">
        <v>40</v>
      </c>
      <c r="B6" s="4" t="s">
        <v>101</v>
      </c>
      <c r="C6" s="15"/>
      <c r="D6" s="15"/>
      <c r="E6" s="15"/>
      <c r="F6" s="15"/>
      <c r="G6" s="15"/>
      <c r="H6" s="15"/>
      <c r="I6" s="24"/>
      <c r="J6" s="18"/>
    </row>
    <row r="7" spans="1:10" ht="47.25" customHeight="1" x14ac:dyDescent="0.25">
      <c r="A7" s="8" t="s">
        <v>41</v>
      </c>
      <c r="B7" s="4" t="s">
        <v>99</v>
      </c>
      <c r="C7" s="15">
        <f>I7</f>
        <v>4.4849964109359108</v>
      </c>
      <c r="D7" s="15"/>
      <c r="E7" s="15"/>
      <c r="F7" s="15"/>
      <c r="G7" s="15"/>
      <c r="H7" s="15"/>
      <c r="I7" s="24">
        <f>I15</f>
        <v>4.4849964109359108</v>
      </c>
      <c r="J7" s="18"/>
    </row>
    <row r="8" spans="1:10" ht="48" customHeight="1" x14ac:dyDescent="0.25">
      <c r="A8" s="8" t="s">
        <v>42</v>
      </c>
      <c r="B8" s="4" t="s">
        <v>100</v>
      </c>
      <c r="C8" s="15"/>
      <c r="D8" s="15"/>
      <c r="E8" s="15"/>
      <c r="F8" s="15"/>
      <c r="G8" s="15"/>
      <c r="H8" s="15"/>
      <c r="I8" s="24"/>
      <c r="J8" s="18"/>
    </row>
    <row r="9" spans="1:10" x14ac:dyDescent="0.25">
      <c r="A9" s="8" t="s">
        <v>43</v>
      </c>
      <c r="B9" s="2" t="s">
        <v>102</v>
      </c>
      <c r="C9" s="15"/>
      <c r="D9" s="15"/>
      <c r="E9" s="15"/>
      <c r="F9" s="15"/>
      <c r="G9" s="15"/>
      <c r="H9" s="15"/>
      <c r="I9" s="24"/>
      <c r="J9" s="18"/>
    </row>
    <row r="10" spans="1:10" ht="43.5" customHeight="1" x14ac:dyDescent="0.25">
      <c r="A10" s="8" t="s">
        <v>44</v>
      </c>
      <c r="B10" s="4" t="s">
        <v>7</v>
      </c>
      <c r="C10" s="15"/>
      <c r="D10" s="15"/>
      <c r="E10" s="15"/>
      <c r="F10" s="15"/>
      <c r="G10" s="15"/>
      <c r="H10" s="15"/>
      <c r="I10" s="24"/>
      <c r="J10" s="18"/>
    </row>
    <row r="11" spans="1:10" x14ac:dyDescent="0.25">
      <c r="A11" s="19"/>
      <c r="B11" s="2" t="s">
        <v>2</v>
      </c>
      <c r="C11" s="15"/>
      <c r="D11" s="15"/>
      <c r="E11" s="15"/>
      <c r="F11" s="15"/>
      <c r="G11" s="15"/>
      <c r="H11" s="15"/>
      <c r="I11" s="24"/>
      <c r="J11" s="18"/>
    </row>
    <row r="12" spans="1:10" x14ac:dyDescent="0.25">
      <c r="A12" s="20" t="s">
        <v>48</v>
      </c>
      <c r="B12" s="2" t="s">
        <v>103</v>
      </c>
      <c r="C12" s="15"/>
      <c r="D12" s="15"/>
      <c r="E12" s="15"/>
      <c r="F12" s="15"/>
      <c r="G12" s="15"/>
      <c r="H12" s="15"/>
      <c r="I12" s="24"/>
      <c r="J12" s="18"/>
    </row>
    <row r="13" spans="1:10" ht="45.75" customHeight="1" x14ac:dyDescent="0.25">
      <c r="A13" s="21" t="s">
        <v>45</v>
      </c>
      <c r="B13" s="4" t="s">
        <v>104</v>
      </c>
      <c r="C13" s="15"/>
      <c r="D13" s="15"/>
      <c r="E13" s="15"/>
      <c r="F13" s="15"/>
      <c r="G13" s="15"/>
      <c r="H13" s="15"/>
      <c r="I13" s="24"/>
      <c r="J13" s="18"/>
    </row>
    <row r="14" spans="1:10" ht="42.75" customHeight="1" x14ac:dyDescent="0.25">
      <c r="A14" s="21" t="s">
        <v>46</v>
      </c>
      <c r="B14" s="4" t="s">
        <v>105</v>
      </c>
      <c r="C14" s="15"/>
      <c r="D14" s="15"/>
      <c r="E14" s="15"/>
      <c r="F14" s="15"/>
      <c r="G14" s="15"/>
      <c r="H14" s="15"/>
      <c r="I14" s="24"/>
      <c r="J14" s="18"/>
    </row>
    <row r="15" spans="1:10" ht="44.25" customHeight="1" x14ac:dyDescent="0.25">
      <c r="A15" s="22">
        <v>3</v>
      </c>
      <c r="B15" s="4" t="s">
        <v>106</v>
      </c>
      <c r="C15" s="15">
        <f>I15</f>
        <v>4.4849964109359108</v>
      </c>
      <c r="D15" s="15"/>
      <c r="E15" s="15"/>
      <c r="F15" s="15"/>
      <c r="G15" s="15"/>
      <c r="H15" s="15"/>
      <c r="I15" s="24">
        <f>I31</f>
        <v>4.4849964109359108</v>
      </c>
      <c r="J15" s="18"/>
    </row>
    <row r="16" spans="1:10" x14ac:dyDescent="0.25">
      <c r="A16" s="8"/>
      <c r="B16" s="2" t="s">
        <v>2</v>
      </c>
      <c r="C16" s="15"/>
      <c r="D16" s="15"/>
      <c r="E16" s="15"/>
      <c r="F16" s="15"/>
      <c r="G16" s="15"/>
      <c r="H16" s="15"/>
      <c r="I16" s="24"/>
      <c r="J16" s="18"/>
    </row>
    <row r="17" spans="1:10" x14ac:dyDescent="0.25">
      <c r="A17" s="8" t="s">
        <v>47</v>
      </c>
      <c r="B17" s="2" t="s">
        <v>107</v>
      </c>
      <c r="C17" s="15"/>
      <c r="D17" s="15"/>
      <c r="E17" s="15"/>
      <c r="F17" s="15"/>
      <c r="G17" s="15"/>
      <c r="H17" s="15"/>
      <c r="I17" s="24"/>
      <c r="J17" s="18"/>
    </row>
    <row r="18" spans="1:10" x14ac:dyDescent="0.25">
      <c r="A18" s="8" t="s">
        <v>49</v>
      </c>
      <c r="B18" s="2" t="s">
        <v>108</v>
      </c>
      <c r="C18" s="15"/>
      <c r="D18" s="15"/>
      <c r="E18" s="15"/>
      <c r="F18" s="15"/>
      <c r="G18" s="15"/>
      <c r="H18" s="15"/>
      <c r="I18" s="24"/>
      <c r="J18" s="18"/>
    </row>
    <row r="19" spans="1:10" x14ac:dyDescent="0.25">
      <c r="A19" s="8" t="s">
        <v>50</v>
      </c>
      <c r="B19" s="2" t="s">
        <v>109</v>
      </c>
      <c r="C19" s="15"/>
      <c r="D19" s="15"/>
      <c r="E19" s="15"/>
      <c r="F19" s="15"/>
      <c r="G19" s="15"/>
      <c r="H19" s="15"/>
      <c r="I19" s="24"/>
      <c r="J19" s="18"/>
    </row>
    <row r="20" spans="1:10" x14ac:dyDescent="0.25">
      <c r="A20" s="8" t="s">
        <v>51</v>
      </c>
      <c r="B20" s="2" t="s">
        <v>110</v>
      </c>
      <c r="C20" s="15"/>
      <c r="D20" s="15"/>
      <c r="E20" s="15"/>
      <c r="F20" s="15"/>
      <c r="G20" s="15"/>
      <c r="H20" s="15"/>
      <c r="I20" s="35"/>
      <c r="J20" s="18"/>
    </row>
    <row r="21" spans="1:10" x14ac:dyDescent="0.25">
      <c r="A21" s="8" t="s">
        <v>52</v>
      </c>
      <c r="B21" s="2" t="s">
        <v>111</v>
      </c>
      <c r="C21" s="15"/>
      <c r="D21" s="15"/>
      <c r="E21" s="15"/>
      <c r="F21" s="15"/>
      <c r="G21" s="15"/>
      <c r="H21" s="15"/>
      <c r="I21" s="35"/>
      <c r="J21" s="18"/>
    </row>
    <row r="22" spans="1:10" x14ac:dyDescent="0.25">
      <c r="A22" s="8" t="s">
        <v>53</v>
      </c>
      <c r="B22" s="2" t="s">
        <v>17</v>
      </c>
      <c r="C22" s="15">
        <f>I22</f>
        <v>4.4849964109359108</v>
      </c>
      <c r="D22" s="15"/>
      <c r="E22" s="15"/>
      <c r="F22" s="15"/>
      <c r="G22" s="15"/>
      <c r="H22" s="15"/>
      <c r="I22" s="24">
        <f>I15</f>
        <v>4.4849964109359108</v>
      </c>
      <c r="J22" s="18"/>
    </row>
    <row r="23" spans="1:10" ht="56.25" customHeight="1" x14ac:dyDescent="0.25">
      <c r="A23" s="8">
        <v>4</v>
      </c>
      <c r="B23" s="4" t="s">
        <v>112</v>
      </c>
      <c r="C23" s="15">
        <f>J23</f>
        <v>1.3650717921248778</v>
      </c>
      <c r="D23" s="15"/>
      <c r="E23" s="15"/>
      <c r="F23" s="15"/>
      <c r="G23" s="15"/>
      <c r="H23" s="15"/>
      <c r="I23" s="24"/>
      <c r="J23" s="18">
        <f>J30</f>
        <v>1.3650717921248778</v>
      </c>
    </row>
    <row r="24" spans="1:10" x14ac:dyDescent="0.25">
      <c r="A24" s="8"/>
      <c r="B24" s="2" t="s">
        <v>2</v>
      </c>
      <c r="C24" s="15"/>
      <c r="D24" s="15"/>
      <c r="E24" s="15"/>
      <c r="F24" s="15"/>
      <c r="G24" s="15"/>
      <c r="H24" s="15"/>
      <c r="I24" s="24"/>
      <c r="J24" s="18"/>
    </row>
    <row r="25" spans="1:10" x14ac:dyDescent="0.25">
      <c r="A25" s="8" t="s">
        <v>54</v>
      </c>
      <c r="B25" s="2" t="s">
        <v>113</v>
      </c>
      <c r="C25" s="15"/>
      <c r="D25" s="15"/>
      <c r="E25" s="15"/>
      <c r="F25" s="15"/>
      <c r="G25" s="15"/>
      <c r="H25" s="15"/>
      <c r="I25" s="24"/>
      <c r="J25" s="18"/>
    </row>
    <row r="26" spans="1:10" x14ac:dyDescent="0.25">
      <c r="A26" s="8" t="s">
        <v>55</v>
      </c>
      <c r="B26" s="2" t="s">
        <v>20</v>
      </c>
      <c r="C26" s="15"/>
      <c r="D26" s="15"/>
      <c r="E26" s="15"/>
      <c r="F26" s="15"/>
      <c r="G26" s="15"/>
      <c r="H26" s="15"/>
      <c r="I26" s="24"/>
      <c r="J26" s="18"/>
    </row>
    <row r="27" spans="1:10" x14ac:dyDescent="0.25">
      <c r="A27" s="8" t="s">
        <v>56</v>
      </c>
      <c r="B27" s="2" t="s">
        <v>114</v>
      </c>
      <c r="C27" s="15"/>
      <c r="D27" s="15"/>
      <c r="E27" s="15"/>
      <c r="F27" s="15"/>
      <c r="G27" s="15"/>
      <c r="H27" s="15"/>
      <c r="I27" s="24"/>
      <c r="J27" s="18"/>
    </row>
    <row r="28" spans="1:10" x14ac:dyDescent="0.25">
      <c r="A28" s="8" t="s">
        <v>57</v>
      </c>
      <c r="B28" s="2" t="s">
        <v>115</v>
      </c>
      <c r="C28" s="15"/>
      <c r="D28" s="15"/>
      <c r="E28" s="15"/>
      <c r="F28" s="15"/>
      <c r="G28" s="15"/>
      <c r="H28" s="15"/>
      <c r="I28" s="24"/>
      <c r="J28" s="18"/>
    </row>
    <row r="29" spans="1:10" x14ac:dyDescent="0.25">
      <c r="A29" s="8" t="s">
        <v>58</v>
      </c>
      <c r="B29" s="2" t="s">
        <v>116</v>
      </c>
      <c r="C29" s="15"/>
      <c r="D29" s="15"/>
      <c r="E29" s="15"/>
      <c r="F29" s="15"/>
      <c r="G29" s="15"/>
      <c r="H29" s="15"/>
      <c r="I29" s="24"/>
      <c r="J29" s="18"/>
    </row>
    <row r="30" spans="1:10" x14ac:dyDescent="0.25">
      <c r="A30" s="8" t="s">
        <v>59</v>
      </c>
      <c r="B30" s="2" t="s">
        <v>117</v>
      </c>
      <c r="C30" s="15">
        <f>J30</f>
        <v>1.3650717921248778</v>
      </c>
      <c r="D30" s="15"/>
      <c r="E30" s="15"/>
      <c r="F30" s="15"/>
      <c r="G30" s="15"/>
      <c r="H30" s="15"/>
      <c r="I30" s="24"/>
      <c r="J30" s="18">
        <f>J32+J33</f>
        <v>1.3650717921248778</v>
      </c>
    </row>
    <row r="31" spans="1:10" ht="43.5" customHeight="1" x14ac:dyDescent="0.25">
      <c r="A31" s="16" t="s">
        <v>60</v>
      </c>
      <c r="B31" s="4" t="s">
        <v>118</v>
      </c>
      <c r="C31" s="15">
        <f>I31</f>
        <v>4.4849964109359108</v>
      </c>
      <c r="D31" s="15"/>
      <c r="E31" s="15"/>
      <c r="F31" s="15"/>
      <c r="G31" s="15"/>
      <c r="H31" s="15"/>
      <c r="I31" s="24">
        <f>20681.35/4611.23</f>
        <v>4.4849964109359108</v>
      </c>
      <c r="J31" s="18">
        <f>J30</f>
        <v>1.3650717921248778</v>
      </c>
    </row>
    <row r="32" spans="1:10" ht="60" customHeight="1" x14ac:dyDescent="0.25">
      <c r="A32" s="16" t="s">
        <v>61</v>
      </c>
      <c r="B32" s="4" t="s">
        <v>167</v>
      </c>
      <c r="C32" s="15">
        <f>I32+J32</f>
        <v>4.1299154455535732</v>
      </c>
      <c r="D32" s="15"/>
      <c r="E32" s="15"/>
      <c r="F32" s="15"/>
      <c r="G32" s="15"/>
      <c r="H32" s="15"/>
      <c r="I32" s="24">
        <f>13676.26/4611.23</f>
        <v>2.9658594344675935</v>
      </c>
      <c r="J32" s="18">
        <f>5367.73/4611.23</f>
        <v>1.1640560110859792</v>
      </c>
    </row>
    <row r="33" spans="1:11" ht="60" customHeight="1" x14ac:dyDescent="0.25">
      <c r="A33" s="16" t="s">
        <v>62</v>
      </c>
      <c r="B33" s="4" t="s">
        <v>157</v>
      </c>
      <c r="C33" s="15">
        <f>I33+J33</f>
        <v>0.35508096538233835</v>
      </c>
      <c r="D33" s="15"/>
      <c r="E33" s="15"/>
      <c r="F33" s="15"/>
      <c r="G33" s="15"/>
      <c r="H33" s="15"/>
      <c r="I33" s="24">
        <f>710.43/4611.23</f>
        <v>0.15406518434343983</v>
      </c>
      <c r="J33" s="18">
        <f>926.93/4611.23</f>
        <v>0.20101578103889853</v>
      </c>
    </row>
    <row r="34" spans="1:11" ht="97.5" customHeight="1" x14ac:dyDescent="0.25">
      <c r="A34" s="16" t="s">
        <v>63</v>
      </c>
      <c r="B34" s="5" t="s">
        <v>156</v>
      </c>
      <c r="C34" s="15">
        <f>C33/C31*100</f>
        <v>7.9170847164232523</v>
      </c>
      <c r="D34" s="15"/>
      <c r="E34" s="15"/>
      <c r="F34" s="15"/>
      <c r="G34" s="15"/>
      <c r="H34" s="15"/>
      <c r="I34" s="24">
        <f>I33/I31*100</f>
        <v>3.4351239159919444</v>
      </c>
      <c r="J34" s="183">
        <f>J33/J31*100</f>
        <v>14.725656349985544</v>
      </c>
    </row>
    <row r="35" spans="1:11" ht="46.5" customHeight="1" x14ac:dyDescent="0.25">
      <c r="A35" s="16" t="s">
        <v>64</v>
      </c>
      <c r="B35" s="5" t="s">
        <v>158</v>
      </c>
      <c r="C35" s="15">
        <f>I35+J35</f>
        <v>0.45716652606788211</v>
      </c>
      <c r="D35" s="15"/>
      <c r="E35" s="15"/>
      <c r="F35" s="15"/>
      <c r="G35" s="15"/>
      <c r="H35" s="15"/>
      <c r="I35" s="24">
        <f>20681.35/4611.23*0.0648</f>
        <v>0.29062776742864699</v>
      </c>
      <c r="J35" s="18">
        <f>6294.66/4611.23*0.122</f>
        <v>0.16653875863923509</v>
      </c>
    </row>
    <row r="36" spans="1:11" ht="77.25" customHeight="1" thickBot="1" x14ac:dyDescent="0.3">
      <c r="A36" s="184" t="s">
        <v>65</v>
      </c>
      <c r="B36" s="185" t="s">
        <v>159</v>
      </c>
      <c r="C36" s="186">
        <f>C35/C31*100</f>
        <v>10.193241737120642</v>
      </c>
      <c r="D36" s="186"/>
      <c r="E36" s="186"/>
      <c r="F36" s="186"/>
      <c r="G36" s="186"/>
      <c r="H36" s="186"/>
      <c r="I36" s="187">
        <v>6.48</v>
      </c>
      <c r="J36" s="188">
        <v>12.02</v>
      </c>
    </row>
    <row r="37" spans="1:11" ht="30.75" customHeight="1" x14ac:dyDescent="0.25">
      <c r="A37" s="9"/>
      <c r="B37" s="23" t="s">
        <v>160</v>
      </c>
      <c r="C37" s="10"/>
      <c r="D37" s="10"/>
      <c r="E37" s="10"/>
      <c r="F37" s="10"/>
      <c r="G37" s="10"/>
      <c r="H37" s="10"/>
      <c r="I37" s="10"/>
      <c r="J37" s="206" t="s">
        <v>164</v>
      </c>
      <c r="K37" s="206"/>
    </row>
    <row r="38" spans="1:11" x14ac:dyDescent="0.25">
      <c r="A38" s="9"/>
      <c r="B38" s="23" t="s">
        <v>163</v>
      </c>
      <c r="C38" s="10"/>
      <c r="D38" s="10"/>
      <c r="E38" s="10"/>
      <c r="F38" s="10"/>
      <c r="G38" s="10"/>
      <c r="H38" s="10"/>
      <c r="I38" s="10"/>
      <c r="J38" s="206" t="s">
        <v>161</v>
      </c>
      <c r="K38" s="206"/>
    </row>
    <row r="39" spans="1:11" ht="15.75" thickBot="1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0"/>
      <c r="K39" s="10"/>
    </row>
  </sheetData>
  <mergeCells count="3">
    <mergeCell ref="A1:J1"/>
    <mergeCell ref="J37:K37"/>
    <mergeCell ref="J38:K38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Ice</vt:lpstr>
      <vt:lpstr>баланс ЭЭ 1 полугодие</vt:lpstr>
      <vt:lpstr>баланс мощн.1 полугодие</vt:lpstr>
      <vt:lpstr>Баланс 2015 год</vt:lpstr>
      <vt:lpstr>Баланс ээ за 15 год февр-дек</vt:lpstr>
      <vt:lpstr>Баланс м за 15 г. с февр.по дек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2016-02-16T13:04:13Z</dcterms:modified>
</cp:coreProperties>
</file>