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\\192.168.0.201\Common\Запросы\2024\РСТ_фактические показатели надежности и энергоэффективности по теплу до 15.02.24\"/>
    </mc:Choice>
  </mc:AlternateContent>
  <xr:revisionPtr revIDLastSave="0" documentId="13_ncr:1_{F6F21FEB-161C-4E22-B316-75C576477CE6}" xr6:coauthVersionLast="44" xr6:coauthVersionMax="44" xr10:uidLastSave="{00000000-0000-0000-0000-000000000000}"/>
  <bookViews>
    <workbookView xWindow="1125" yWindow="540" windowWidth="16800" windowHeight="14910" xr2:uid="{00000000-000D-0000-FFFF-FFFF00000000}"/>
  </bookViews>
  <sheets>
    <sheet name="показатели" sheetId="3" r:id="rId1"/>
    <sheet name="матер.хар-ка" sheetId="4" r:id="rId2"/>
  </sheets>
  <definedNames>
    <definedName name="_xlnm.Print_Area" localSheetId="0">показатели!$A$1:$P$9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10" i="3" l="1"/>
  <c r="D11" i="3" l="1"/>
  <c r="G10" i="3"/>
  <c r="F10" i="3" l="1"/>
  <c r="E10" i="3"/>
  <c r="P14" i="3"/>
  <c r="J10" i="3"/>
  <c r="H10" i="3"/>
  <c r="D14" i="3"/>
  <c r="D13" i="3"/>
  <c r="I11" i="3" l="1"/>
  <c r="I12" i="3"/>
  <c r="D15" i="3"/>
  <c r="I84" i="4"/>
  <c r="I83" i="4"/>
  <c r="I82" i="4"/>
  <c r="I85" i="4" s="1"/>
  <c r="G150" i="4"/>
  <c r="G152" i="4"/>
  <c r="J97" i="4"/>
  <c r="J106" i="4"/>
  <c r="J105" i="4"/>
  <c r="J110" i="4"/>
  <c r="J109" i="4"/>
  <c r="J122" i="4"/>
  <c r="J121" i="4"/>
  <c r="J125" i="4"/>
  <c r="J131" i="4"/>
  <c r="J140" i="4"/>
  <c r="J137" i="4"/>
  <c r="J147" i="4"/>
  <c r="J151" i="4"/>
  <c r="J118" i="4"/>
  <c r="J115" i="4"/>
  <c r="J90" i="4"/>
  <c r="J87" i="4"/>
  <c r="I150" i="4"/>
  <c r="I149" i="4"/>
  <c r="I146" i="4"/>
  <c r="I145" i="4"/>
  <c r="I144" i="4"/>
  <c r="I139" i="4"/>
  <c r="I136" i="4"/>
  <c r="I129" i="4"/>
  <c r="I130" i="4"/>
  <c r="I128" i="4"/>
  <c r="I127" i="4"/>
  <c r="I124" i="4"/>
  <c r="I123" i="4"/>
  <c r="I120" i="4"/>
  <c r="I117" i="4"/>
  <c r="I113" i="4"/>
  <c r="I114" i="4"/>
  <c r="I112" i="4"/>
  <c r="I111" i="4"/>
  <c r="I108" i="4"/>
  <c r="I107" i="4"/>
  <c r="I104" i="4"/>
  <c r="I103" i="4"/>
  <c r="I102" i="4"/>
  <c r="I96" i="4"/>
  <c r="I95" i="4"/>
  <c r="I89" i="4"/>
  <c r="G126" i="4"/>
  <c r="G127" i="4"/>
  <c r="G122" i="4"/>
  <c r="G123" i="4"/>
  <c r="G124" i="4"/>
  <c r="G119" i="4"/>
  <c r="G120" i="4"/>
  <c r="G116" i="4"/>
  <c r="G117" i="4"/>
  <c r="G110" i="4"/>
  <c r="G111" i="4"/>
  <c r="G112" i="4"/>
  <c r="G106" i="4"/>
  <c r="G107" i="4"/>
  <c r="G108" i="4"/>
  <c r="G97" i="4"/>
  <c r="G98" i="4"/>
  <c r="G99" i="4"/>
  <c r="G100" i="4"/>
  <c r="G101" i="4"/>
  <c r="G102" i="4"/>
  <c r="G103" i="4"/>
  <c r="G104" i="4"/>
  <c r="G105" i="4"/>
  <c r="G109" i="4"/>
  <c r="G113" i="4"/>
  <c r="G114" i="4"/>
  <c r="G115" i="4"/>
  <c r="G118" i="4"/>
  <c r="G121" i="4"/>
  <c r="G125" i="4"/>
  <c r="G128" i="4"/>
  <c r="G129" i="4"/>
  <c r="G130" i="4"/>
  <c r="G131" i="4"/>
  <c r="G132" i="4"/>
  <c r="G133" i="4"/>
  <c r="G134" i="4"/>
  <c r="G135" i="4"/>
  <c r="G136" i="4"/>
  <c r="G137" i="4"/>
  <c r="G138" i="4"/>
  <c r="G139" i="4"/>
  <c r="G140" i="4"/>
  <c r="G141" i="4"/>
  <c r="G142" i="4"/>
  <c r="G143" i="4"/>
  <c r="G144" i="4"/>
  <c r="G145" i="4"/>
  <c r="G146" i="4"/>
  <c r="G147" i="4"/>
  <c r="G148" i="4"/>
  <c r="G149" i="4"/>
  <c r="G151" i="4"/>
  <c r="E153" i="4"/>
  <c r="J153" i="4" l="1"/>
  <c r="I153" i="4"/>
  <c r="M16" i="3" s="1"/>
  <c r="G90" i="4"/>
  <c r="G91" i="4"/>
  <c r="G92" i="4"/>
  <c r="G93" i="4"/>
  <c r="G94" i="4"/>
  <c r="G95" i="4"/>
  <c r="G96" i="4"/>
  <c r="G89" i="4"/>
  <c r="G88" i="4"/>
  <c r="G87" i="4"/>
  <c r="M14" i="3"/>
  <c r="M15" i="3"/>
  <c r="E85" i="4"/>
  <c r="G83" i="4"/>
  <c r="G84" i="4"/>
  <c r="G82" i="4"/>
  <c r="G37" i="4"/>
  <c r="G38" i="4"/>
  <c r="G39" i="4"/>
  <c r="E35" i="4"/>
  <c r="G35" i="4" s="1"/>
  <c r="G40" i="4"/>
  <c r="G41" i="4"/>
  <c r="G26" i="4"/>
  <c r="G27" i="4"/>
  <c r="G28" i="4"/>
  <c r="G22" i="4"/>
  <c r="G23" i="4"/>
  <c r="G24" i="4"/>
  <c r="G20" i="4"/>
  <c r="G21" i="4"/>
  <c r="G17" i="4"/>
  <c r="G18" i="4"/>
  <c r="G19" i="4"/>
  <c r="G14" i="4"/>
  <c r="G44" i="4"/>
  <c r="G42" i="4"/>
  <c r="G36" i="4"/>
  <c r="G34" i="4"/>
  <c r="G33" i="4"/>
  <c r="G32" i="4"/>
  <c r="G31" i="4"/>
  <c r="G30" i="4"/>
  <c r="G29" i="4"/>
  <c r="G25" i="4"/>
  <c r="G16" i="4"/>
  <c r="G15" i="4"/>
  <c r="G13" i="4"/>
  <c r="G12" i="4"/>
  <c r="G11" i="4"/>
  <c r="G10" i="4"/>
  <c r="G9" i="4"/>
  <c r="G8" i="4"/>
  <c r="G7" i="4"/>
  <c r="G6" i="4"/>
  <c r="G5" i="4"/>
  <c r="G64" i="4"/>
  <c r="G65" i="4"/>
  <c r="G66" i="4"/>
  <c r="G67" i="4"/>
  <c r="G68" i="4"/>
  <c r="G69" i="4"/>
  <c r="G70" i="4"/>
  <c r="G71" i="4"/>
  <c r="G72" i="4"/>
  <c r="G73" i="4"/>
  <c r="G74" i="4"/>
  <c r="G75" i="4"/>
  <c r="G76" i="4"/>
  <c r="G77" i="4"/>
  <c r="G78" i="4"/>
  <c r="G79" i="4"/>
  <c r="G62" i="4"/>
  <c r="G63" i="4"/>
  <c r="G58" i="4"/>
  <c r="G59" i="4"/>
  <c r="G60" i="4"/>
  <c r="G61" i="4"/>
  <c r="G55" i="4"/>
  <c r="G56" i="4"/>
  <c r="G57" i="4"/>
  <c r="G52" i="4"/>
  <c r="G53" i="4"/>
  <c r="G54" i="4"/>
  <c r="G50" i="4"/>
  <c r="G51" i="4"/>
  <c r="G46" i="4"/>
  <c r="E49" i="4"/>
  <c r="G49" i="4" s="1"/>
  <c r="E48" i="4"/>
  <c r="G48" i="4" s="1"/>
  <c r="E47" i="4"/>
  <c r="G47" i="4" s="1"/>
  <c r="E45" i="4"/>
  <c r="G45" i="4" s="1"/>
  <c r="E43" i="4" l="1"/>
  <c r="M11" i="3" s="1"/>
  <c r="J14" i="3"/>
  <c r="G85" i="4"/>
  <c r="J13" i="3" s="1"/>
  <c r="J15" i="3" s="1"/>
  <c r="G153" i="4"/>
  <c r="J16" i="3" s="1"/>
  <c r="K153" i="4"/>
  <c r="G80" i="4"/>
  <c r="J12" i="3" s="1"/>
  <c r="E80" i="4"/>
  <c r="M12" i="3" s="1"/>
  <c r="G43" i="4"/>
  <c r="J11" i="3" s="1"/>
  <c r="I10" i="3" l="1"/>
  <c r="D12" i="3"/>
  <c r="M13" i="3"/>
  <c r="M10" i="3" s="1"/>
  <c r="I15" i="3"/>
  <c r="H15" i="3"/>
  <c r="I14" i="3"/>
  <c r="G15" i="3"/>
  <c r="E15" i="3"/>
  <c r="K10" i="3"/>
  <c r="L10" i="3"/>
  <c r="N10" i="3"/>
  <c r="O10" i="3"/>
  <c r="P10" i="3"/>
  <c r="I13" i="3"/>
  <c r="I16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Чернышева</author>
  </authors>
  <commentList>
    <comment ref="D12" authorId="0" shapeId="0" xr:uid="{D6854317-569B-4F78-BBFA-C37D8FEB85DA}">
      <text>
        <r>
          <rPr>
            <b/>
            <sz val="9"/>
            <color indexed="81"/>
            <rFont val="Tahoma"/>
            <family val="2"/>
            <charset val="204"/>
          </rPr>
          <t>в инфраструктуре на 01.01.2024г показано 154,42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<sst xmlns="http://schemas.openxmlformats.org/spreadsheetml/2006/main" count="340" uniqueCount="263">
  <si>
    <t xml:space="preserve"> </t>
  </si>
  <si>
    <t>Приложение 1</t>
  </si>
  <si>
    <t>№ п/п</t>
  </si>
  <si>
    <t>Наименование муниципального образования</t>
  </si>
  <si>
    <t>Наименование теплоснабжающей организации</t>
  </si>
  <si>
    <t>Показатели надежности теплоснабжения</t>
  </si>
  <si>
    <t>Фактические значения показателей надежности и энергетической эффективности объектов теплоснабжения за 2023 год</t>
  </si>
  <si>
    <t>Объем натурального топлива фактически использованный для выработки тепловой энергии</t>
  </si>
  <si>
    <t>Величина фактического полезного отпуска тепловой энергии потребителям с учетом собственного потребления</t>
  </si>
  <si>
    <t>кг.у.т/Гкал</t>
  </si>
  <si>
    <t>Фактический удельный расход топлива на производство единицы тепловой энергии, отпускаемой с коллекторов источников тепловой энергии</t>
  </si>
  <si>
    <t>тыс.куб.м (тонн, куб.м)</t>
  </si>
  <si>
    <t>Переводной кофициент нарурального топлива в условное</t>
  </si>
  <si>
    <t>Гкал</t>
  </si>
  <si>
    <t>Величина фактических технологических потерь при передаче тепловой энергии, теплоносителя по тепловым сетям</t>
  </si>
  <si>
    <t>Гкал/м2</t>
  </si>
  <si>
    <t>Отношение величины технологических потерь тепловой энергии, теплоносителя к материальной характеристике тепловой сети</t>
  </si>
  <si>
    <t>м2</t>
  </si>
  <si>
    <t>Материальная характеристика тепловой сети, (сумма произведений наружных диаметров трубопроводов участков тепловой сети на их длину)</t>
  </si>
  <si>
    <t>шт./км</t>
  </si>
  <si>
    <t>Количество прекращений подачи тепловой энергии, теплоносителя в результате технологических нарушений на тепловых сетях на 1 км тепловых сетей</t>
  </si>
  <si>
    <t>шт.</t>
  </si>
  <si>
    <t>км</t>
  </si>
  <si>
    <t>шт./Гкал/час</t>
  </si>
  <si>
    <t>Количество прекращений подачи тепловой энергии, теплоносителя в результате технологических нарушений на источниках тепловой энергии на 1 Гкал/час установленной мощности</t>
  </si>
  <si>
    <t>Гкал/час</t>
  </si>
  <si>
    <t>Величина установленной мощности источника тепловой энергии</t>
  </si>
  <si>
    <t>Количество прекращений подачи тепловой энергии, теплоносителя в результате технологических нарушений на тепловых сетях *</t>
  </si>
  <si>
    <t>Количество прекращений подачи тепловой энергии, теплоносителя в результате технологических нарушений на источниках тепловой энергии *</t>
  </si>
  <si>
    <t>* количество прекращений подачи тепловой энергии необходимо указать согласно записям в журналах учета нарушений подачи тепловой энергии</t>
  </si>
  <si>
    <t>ООО "Коммунальная сетевая компания"</t>
  </si>
  <si>
    <t>г Нижний Новгород</t>
  </si>
  <si>
    <t>котельная по ул. Зайцева д.31В</t>
  </si>
  <si>
    <t>котельная по ул. Малоэтажная д.31А</t>
  </si>
  <si>
    <t>1.1</t>
  </si>
  <si>
    <t>1.2</t>
  </si>
  <si>
    <t>1.3</t>
  </si>
  <si>
    <t>1.4</t>
  </si>
  <si>
    <t>-</t>
  </si>
  <si>
    <t>Показатели  энергетической эффективности объектов теплоснабжения</t>
  </si>
  <si>
    <t>котельная по ул. Монастырка д.1 (с учетом выработки пара и протяженности паропровода)</t>
  </si>
  <si>
    <t>в т.ч. на пар</t>
  </si>
  <si>
    <t>в т.ч. на отопление</t>
  </si>
  <si>
    <t>договорная тепловая нагрузка</t>
  </si>
  <si>
    <t>передача тепловой энергии по теплотрассе "Прибрежная"</t>
  </si>
  <si>
    <t>Протяженность тепловых сетей
(в 2-х трубном исчислении)</t>
  </si>
  <si>
    <t>Протяженность тепловой сети, в м</t>
  </si>
  <si>
    <t>Материальная хар-ка, м2</t>
  </si>
  <si>
    <t>Кол-во труб, шт</t>
  </si>
  <si>
    <t>Котельная по ул. Зайцева д. 31В</t>
  </si>
  <si>
    <t>Кадастровый номер тепловой сети</t>
  </si>
  <si>
    <t>Котельная по ул. Малоэтажная д. 31А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</si>
  <si>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</si>
  <si>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</si>
  <si>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</si>
  <si>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</si>
  <si>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</si>
  <si>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</si>
  <si>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</si>
  <si>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</si>
  <si>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</si>
  <si>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</si>
  <si>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</si>
  <si>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</si>
  <si>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</si>
  <si>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</si>
  <si>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</si>
  <si>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</si>
  <si>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</si>
  <si>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</si>
  <si>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</si>
  <si>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</si>
  <si>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Котельная по ул. Монастырка д. 1</t>
  </si>
  <si>
    <t>паропровод</t>
  </si>
  <si>
    <t>тепловая сеть</t>
  </si>
  <si>
    <t>3.1</t>
  </si>
  <si>
    <t>3.2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</si>
  <si>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</si>
  <si>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</si>
  <si>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</si>
  <si>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</si>
  <si>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</si>
  <si>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</si>
  <si>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</si>
  <si>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</si>
  <si>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</si>
  <si>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</si>
  <si>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</si>
  <si>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</si>
  <si>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</si>
  <si>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</si>
  <si>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</si>
  <si>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1.20</t>
  </si>
  <si>
    <t>1.21</t>
  </si>
  <si>
    <t>1.22</t>
  </si>
  <si>
    <t>Материальная характеристика тепловых сетей ООО "КСК"</t>
  </si>
  <si>
    <t>Наружный диаметр трубопровода, мм</t>
  </si>
  <si>
    <t>Наименование</t>
  </si>
  <si>
    <t>2.21</t>
  </si>
  <si>
    <t>2.22</t>
  </si>
  <si>
    <t>2.23</t>
  </si>
  <si>
    <t>2.24</t>
  </si>
  <si>
    <t>2.25</t>
  </si>
  <si>
    <t>Подземная тепловая сеть, транспортирующая горячую воду с температурой до 150 градусов Цельсия включительно от котельной № 13 (по генплану) до камеры УТ1, от камеры УТ1 до камеры УТ11, от камеры УТ11 до жд №14 (по генплану), от камеры УТ11 до камеры УТ12 вдоль ул.Малоэтажная.</t>
  </si>
  <si>
    <t>52:18:0040575:875</t>
  </si>
  <si>
    <t>Подземная тепловая сеть, транспортирующая горячую воду с температурой до 150 градусов Цельсия включительно от камеры УТ12 до камеры УТ19, от камеры УТ19 до жд №15 и 17, от камеры УТ12 до жд №16 вдоль ул.Малоэтажная.</t>
  </si>
  <si>
    <t>52:18:0040575:1374</t>
  </si>
  <si>
    <t>Подземная тепловая сеть, транспортирующая горячую воду с температурой до 150 градусов Цельсия включительно от камеры УТ1 до камеры УТ2, от камеры УТ2 до камеры УТ3, от камеры УТ2 до торгового центра № 30 (по генплану) вдоль ул.Малоэтажная.</t>
  </si>
  <si>
    <t>52:18:0040575:4460</t>
  </si>
  <si>
    <t xml:space="preserve">Подземная тепловая сеть, транспортирующая горячую воду с температурой до 150С градусов Цельсия включительно, от камеры УТ12 до жд №18 (по генплану) по ул. Малоэтажная </t>
  </si>
  <si>
    <t>52:18:0040575:1663</t>
  </si>
  <si>
    <t>Подземная тепловая сеть, транспортирующая горячую воду с температурой до 150 С градусов Цельсия включительно, от камеры УТ13 по ул. Малоэтажная до камеры УТ14 вдоль ул. Полисадная</t>
  </si>
  <si>
    <t>Подземная тепловая сеть, транспортирующая горячую воду с температурой до 150 градусов Цельсия включительно, от камеры УТ20 до жд 19 (по генплану)вдоль ул. Малоэтажная</t>
  </si>
  <si>
    <t>Подземная тепловая сеть, транспортирующая горячую воду с температурой до 150 градусов Цельсия включительно, от камеры УТ20 до жд 20 (по генплану) по ул. Малоэтажная</t>
  </si>
  <si>
    <t xml:space="preserve">Подземная тепловая сеть, транспортирующая горячую воду с температурой до 150 градусов Цельсия включительно, от камеры УТ14 до камеры УТ15 в застройке территории в границах Малоэтажная, Палисадная и памятника природы "Малышевские гривы" </t>
  </si>
  <si>
    <t>52:18:0040575:1660</t>
  </si>
  <si>
    <t>52:18:0040575:1977</t>
  </si>
  <si>
    <t>52:18:0040575:1978</t>
  </si>
  <si>
    <t>52:18:0040575:4455</t>
  </si>
  <si>
    <t xml:space="preserve">Подземная тепловая сеть, транспортирующая горячую воду с температурой до 150 градусов Цельсия включительно, от камеры УТ3 до жилого дома №1 (по генплану) в застройке территории в границах улиц Малоэтажная, Палисадная и памятника природы "Малышевские гривы" </t>
  </si>
  <si>
    <t>52:18:0040575:3957</t>
  </si>
  <si>
    <t xml:space="preserve">Подземная тепловая сеть, транспортирующая горячую воду с температурой до 150 градусов Цельсия включительно, от камеры УТ15 до камеры УТ16 в застройке территории в границах Малоэтажная, Палисадная и памятника природы "Малышевские гривы" </t>
  </si>
  <si>
    <t>Подземная тепловая сеть, транспортирующая горячую воду с температурой до 150 градусов Цельсия включительно, от камеры УТ4 до камеры  УТ5 по ул. Малоэтажная</t>
  </si>
  <si>
    <t>Подземная тепловая сеть, транспортирующая горячую воду с температурой до 150 градусов Цельсия включительно, на участке от камеры УТ4 до жилого дома № 2 (по генплану) по ул. Малоэтажная</t>
  </si>
  <si>
    <t>Подземная тепловая сеть, транспортирующая горячую воду с температурой до 150 градусов Цельсия включительно, от камеры УТ16 до камеры УТ17 по ул. Малоэтажная</t>
  </si>
  <si>
    <t>Подземная тепловая сеть, транспортирующая горячую воду с температурой до 150 градусов Цельсия включительно, от камеры УТ16 до камеры УТ18, камера 18 по ул. Малоэтажная</t>
  </si>
  <si>
    <t>Подземная тепловая сеть, транспортирующая горячую воду с температурой до 150 градусов Цельсия включительно, от камеры УТ17 до жилого дома № 44 (по генплану) по ул. Малоэтажная</t>
  </si>
  <si>
    <t>Подземная тепловая сеть, транспортирующая горячую воду с температурой до 150 градусов Цельсия включительно, от камеры УТ17 до  камеры УТ19.1 по ул. Малоэтажная</t>
  </si>
  <si>
    <t>Подземная тепловая сеть, транспортирующая горячую воду с температурой до 150 градусов Цельсия включительно, от камеры УТ19.1 до жилого дома № 52 (по генплану) по ул. Малоэтажная</t>
  </si>
  <si>
    <t xml:space="preserve">Подземная тепловая сеть, транспортирующая горячую воду с температурой до 150 градусов Цельсия включительно, от камеры УТ17 до жилого дома №45 (по генплану) в застройке территории в границах Малоэтажная, Палисадная и памятника природы "Малышевские гривы" </t>
  </si>
  <si>
    <t xml:space="preserve">Подземная тепловая сеть, транспортирующая горячую воду с температурой до 150 градусов Цельсия включительно, от камеры УТ15 до жилого дома №42 (по генплану) по ул. Палисадная </t>
  </si>
  <si>
    <t xml:space="preserve">Подземная тепловая сеть, транспортирующая горячую воду с температурой до 150 градусов Цельсия включительно, от камеры УТ19.1 до жилого дома №51 (по генплану) по ул. Палисадная </t>
  </si>
  <si>
    <t>Подземная тепловая сеть, транспорт.гор.воду с t150С от камеры УТ19.1 до УТ 20.1 ул.Малоэтажная</t>
  </si>
  <si>
    <t>Подземная тепловая сеть, транспорт.гор.воду с t150С от камеры УТ20.1 до  ж.д.50 ул.Малоэтажная</t>
  </si>
  <si>
    <t>Подземная тепловая сеть, транспорт.гор.воду с t150С от камеры УТ18  до ж.д.46 по ул.Малоэтажная</t>
  </si>
  <si>
    <t>Подземная тепловая сеть, транспорт.гор.воду с t150С от камеры УТ20.2 до  ж.д.48 ул.Малоэтажная</t>
  </si>
  <si>
    <t>Подземная тепловая сеть, транспорт.гор.воду с t150С от камеры УТ20.1 до камеры УТ20.2 ул.Малоэтажная</t>
  </si>
  <si>
    <t>52:18:0040575:3956</t>
  </si>
  <si>
    <t>52:18:0040575:4454</t>
  </si>
  <si>
    <t>52:18:0040575:3962</t>
  </si>
  <si>
    <t>52:18:0040575:3955</t>
  </si>
  <si>
    <t>52:18:0000000:28315</t>
  </si>
  <si>
    <t>52:18:0040575:3954</t>
  </si>
  <si>
    <t>52:18:0040575:4459</t>
  </si>
  <si>
    <t>52:18:0040575:4456</t>
  </si>
  <si>
    <t>52:18:0040575:4458</t>
  </si>
  <si>
    <t>52:18:0040575:4457</t>
  </si>
  <si>
    <t>52:18:0040575:4453</t>
  </si>
  <si>
    <t>52:18:0040575:4465</t>
  </si>
  <si>
    <t xml:space="preserve">52:18:0000000:29059 </t>
  </si>
  <si>
    <t>52:18:0040570:4198</t>
  </si>
  <si>
    <t>52:18:0040570:4199</t>
  </si>
  <si>
    <t>ИТОГО по кот. Малоэтажная</t>
  </si>
  <si>
    <t>52:18:0000000:29893</t>
  </si>
  <si>
    <t>инв № 00-000153</t>
  </si>
  <si>
    <t>Тепловые сети  2-х трубные,  L = 1365 м</t>
  </si>
  <si>
    <t>Подземная тепловая сеть, транспортирующая горячую воду с температурой до 150 градусов Цельсия включительно от камеры УТ6 до ДДУ№13.</t>
  </si>
  <si>
    <t>52:18:0010435:2415</t>
  </si>
  <si>
    <t>Внутриплощадочные сети к жилому дому №1 (по генплану). I этап - внутриплощадочные сети к I этапу строительства жилого дома, протяженность 280</t>
  </si>
  <si>
    <t>52:18:0010435:197</t>
  </si>
  <si>
    <t>Внутриплощадочные сети к жилому дому №12 (по генплану)-1 этап строительства, протяженность 11м</t>
  </si>
  <si>
    <t xml:space="preserve"> 52:18:0010435:337</t>
  </si>
  <si>
    <t>ИТОГО по кот. Зайцева</t>
  </si>
  <si>
    <t>Внутриплощадочные сети к жилому дому № 6 (по генплану).  I этап строительства, протяженность  398 м</t>
  </si>
  <si>
    <t>52:18:0010435:1108</t>
  </si>
  <si>
    <t xml:space="preserve"> 52:18:0010435:1109</t>
  </si>
  <si>
    <t xml:space="preserve"> 52:18:0010435:1114</t>
  </si>
  <si>
    <t>52:18:0010435:1110</t>
  </si>
  <si>
    <t>Внутриплощадочные сети к жилому дому № 2 (по генплану). I этап строительства, протяженность 138 м</t>
  </si>
  <si>
    <t>Внутриплощадочные сети к жилому дому № 11 (по генплану). I этап строительства, протяженность 137 м</t>
  </si>
  <si>
    <t>Внутриплощадочные сети к жилому дому № 2 (по генплану). I этап строительства, протяженность 16 м</t>
  </si>
  <si>
    <t>52:18:0010435:2129</t>
  </si>
  <si>
    <t>52:18:0010435:2413</t>
  </si>
  <si>
    <t>Подземная тепловая сеть, транспортирующая горячую воду с температурой до 150 градусов Цельсия включительно по ул. Зайцева от камеры УТ1 до котельной, протяженность 932 м</t>
  </si>
  <si>
    <t xml:space="preserve"> 52:18:0000000:14880</t>
  </si>
  <si>
    <t>Внутриплощадочные сети к жилому дому №9 (по генплану) I этап строительства, протяженность 180 м</t>
  </si>
  <si>
    <t>Внутриплощадочные сети к жилому дому №9 (по генплану) II этап строительства, протяженность 40 м</t>
  </si>
  <si>
    <t>Внутреплощадочные сети к зданию№14 (по генплану). 1 этап строительства, протяженность 110м</t>
  </si>
  <si>
    <t>52:18:0010435:2417</t>
  </si>
  <si>
    <t>Внутриплощадочные сети к жилому дому № 3 (по генплану). I этап строительства – внутриплощадочные сети к III этапу строительства жилого дома.  Теплотрасса протяженностью 31 м</t>
  </si>
  <si>
    <t>Внутриплощадочные сети к жилому дому № 3 (по генплану). II этап строительства – внутриплощадочные сети к IV этапу строительства жилого дома.  Теплотрасса протяженностью 36 м</t>
  </si>
  <si>
    <t>52:18:0010435:2698</t>
  </si>
  <si>
    <t>52:18:0010435:2586</t>
  </si>
  <si>
    <t>52:18:0010435:2874</t>
  </si>
  <si>
    <t>52:18:0010435:4992</t>
  </si>
  <si>
    <t>Внутреплощадочные сети к жд №8 (по генплану). 1 этап строительства, протяженность 99м</t>
  </si>
  <si>
    <t>Внутреплощадочные сети к жд № 9(по генплану). lll этап строительства, протяженность 79м</t>
  </si>
  <si>
    <t>Внутриплощадочные сети к жилому дому № 4 (по генплану) – I этап строительства – внутриплощадочные сети к III этапу строительства жилого дома.  Теплотрасса протяженностью 18 м</t>
  </si>
  <si>
    <t>Внутриплощадочные сети к жилому дому № 4 (по генплану) – II этап строительства – внутриплощадочные сети к IV этапу строительства жилого дома.  Теплотрасса протяженностью 259 м</t>
  </si>
  <si>
    <t>52:18:0010435:5331</t>
  </si>
  <si>
    <t>52:18:0010435:5330</t>
  </si>
  <si>
    <t>Внутриплощадочные сети к жилому дому № 5 (по генплану) – II этап строительства – внутриплощадочные сети к IV этапу строительства жилого дома.  Теплотрасса протяженностью 21 м</t>
  </si>
  <si>
    <t>52:18:0010435:5675</t>
  </si>
  <si>
    <t>Внутриплощадочные сети к жилому дому № 5 (по генплану) – I этап строительства – внутриплощадочные сети к lll этапу строительства жилого дома.  Теплотрасса протяженностью 21 м</t>
  </si>
  <si>
    <t>52:18:0010435:5510</t>
  </si>
  <si>
    <t>Внутриплощадочные сети к жилому дому № 7 (по генплану).  Теплотрасса протяженностью 21 м</t>
  </si>
  <si>
    <t>Внутриплощадочные сети к жилому дому № 23 (по генплану).  Теплотрасса протяженностью 31 м</t>
  </si>
  <si>
    <t>52:18:0010435:5926</t>
  </si>
  <si>
    <t>52:18:0010435:5923</t>
  </si>
  <si>
    <t>ИТОГО по кот. Монастырка</t>
  </si>
  <si>
    <t>Передача ТЭ по теплотрассе "Прибрежная"</t>
  </si>
  <si>
    <t>г Нижний Новгород, Сормовский р-н</t>
  </si>
  <si>
    <t>г Нижний Новгород, Автозаводский р-н</t>
  </si>
  <si>
    <t>Теплотрасса и ГВС к жилому дому №5 (по генплану) г. Нижний Новгород, в границах улиц Героя Шнитникова, Булавина и реки Ока (мкр ЮГ, 1 очередь строительства)</t>
  </si>
  <si>
    <t>4.1</t>
  </si>
  <si>
    <t>52:18:0040459:585</t>
  </si>
  <si>
    <t>Теплотрасса протяженностью 289 м</t>
  </si>
  <si>
    <t>4.2</t>
  </si>
  <si>
    <t>4.3</t>
  </si>
  <si>
    <t>4.4</t>
  </si>
  <si>
    <t>4.5</t>
  </si>
  <si>
    <t>4.6</t>
  </si>
  <si>
    <t>4.7</t>
  </si>
  <si>
    <t>52:18:0040459:1016</t>
  </si>
  <si>
    <t>4.8</t>
  </si>
  <si>
    <t>4.9</t>
  </si>
  <si>
    <t>4.10</t>
  </si>
  <si>
    <t>4.11</t>
  </si>
  <si>
    <t>4.12</t>
  </si>
  <si>
    <t>4.13</t>
  </si>
  <si>
    <t>4.14</t>
  </si>
  <si>
    <t>4.15</t>
  </si>
  <si>
    <t>4.16</t>
  </si>
  <si>
    <t>4.17</t>
  </si>
  <si>
    <t>Теплотрасса и ГВС к жилому дому № 6 (по генплану), протяженность 311 м</t>
  </si>
  <si>
    <t>52:18:0040459:1911</t>
  </si>
  <si>
    <t>Теплотрасса и ГВС к жилому дому № 9, протяженность 130 м</t>
  </si>
  <si>
    <t>52:18:0040459:1935</t>
  </si>
  <si>
    <t>Теплотрасса к жилому дому № 14, протяженность 116 м</t>
  </si>
  <si>
    <t>52:18:0040459:1923</t>
  </si>
  <si>
    <t>Теплотрасса для комплекса жилых домов с объектами общественного назначения в границах улиц Героя Шнитникова, ул. Булавина и реки Ока, протяженностью 5 109 м, от дома №88 корпус 2 по проспекту Ленина, вдоль улиц Монастырка, Героя Шнитникова</t>
  </si>
  <si>
    <t>52:18:0000000:13371</t>
  </si>
  <si>
    <t>Теплотрасса и ГВС протяженностью 54 м в границах улиц Героя Шнитникова, Булавина и реки Ока</t>
  </si>
  <si>
    <t>52:18:0040459:2252</t>
  </si>
  <si>
    <t>Теплотрасса и ГВС протяженностью 83 м в границах улиц Героя Шнитникова, Булавина и реки Ока</t>
  </si>
  <si>
    <t>52:18:0040459:2400</t>
  </si>
  <si>
    <t>Теплотрасса к жилому дому № 15, протяженность 85 м</t>
  </si>
  <si>
    <t>52:18:0040459:2545</t>
  </si>
  <si>
    <t>Теплотрасса протяженностью 60 м</t>
  </si>
  <si>
    <t>52:18:0040459:3708</t>
  </si>
  <si>
    <t>52:18:0040459:3705</t>
  </si>
  <si>
    <t>Подземная тепловая сеть, транспортирующая горячую воду с температурой до 115 градусов Цельсия включительно, протяженностью 850 м, от существующей теплотрассы в 80 м юго-восточнее от дома № 5 по ул. Шнитникова до ТРЦ по Южному шоссе 2Г</t>
  </si>
  <si>
    <t>52:18:0040459:4035</t>
  </si>
  <si>
    <t>52:18:0040459:4028</t>
  </si>
  <si>
    <t>52:18:0040459:4031</t>
  </si>
  <si>
    <t>17-и этажный 2 секционный многоквартирный жилой дом №15 (по генплану) с техническим чердаком и подвальным этажом, со встроенными помещениями общественного назначения и внутриплощадочными сетями. I этап - внутриплощадочные сети. Теплотрасса, протяженность 71 м, в границах улиц Героя Шнитникова, Булавина, реки Ока (микрорайон "Юг", II очередь</t>
  </si>
  <si>
    <t>52:18:0040459:4403</t>
  </si>
  <si>
    <t>Подземная тепловая сеть, транспортирующая горячую воду с температурой до 115 градусов Цельсия включительно, протяженностью 222 м, от места присоединения в ЦТП №36 до Торгового центра</t>
  </si>
  <si>
    <t>52:18:0040459:4050</t>
  </si>
  <si>
    <t>Внутриплощадочные сети к жилому дому № 20 (по генплану)- 1 этап строительства.Теплотрасса, протяженность 106 м, в границах улиц Героя Шнитникова, Булавина, реки Ока</t>
  </si>
  <si>
    <t>52:18:0040459:4815</t>
  </si>
  <si>
    <t>ИТОГО по передаче ТЭ по теплотрассе "Прибрежная"</t>
  </si>
  <si>
    <t>Теплотрасса протяженностью 44 м 
(бульвар Южный, дом 20 (19 по генплану))</t>
  </si>
  <si>
    <t>Теплотрасса, протяженность 10 м
(бульвар Южный, дом 19 (18 по генплану))</t>
  </si>
  <si>
    <t>Теплотрасса, протяженность 283 м
(бульвар Южный (№16 по генплану))</t>
  </si>
  <si>
    <t>отопление</t>
  </si>
  <si>
    <t>гвс</t>
  </si>
  <si>
    <t>отопл</t>
  </si>
  <si>
    <t>протяженность в 2-х трубн</t>
  </si>
  <si>
    <t>итого</t>
  </si>
  <si>
    <t>пар</t>
  </si>
  <si>
    <t>Директор ООО "КСК"</t>
  </si>
  <si>
    <t>В.В.Пичугин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</si>
</sst>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_р_._-;\-* #,##0.00_р_._-;_-* &quot;-&quot;??_р_._-;_-@_-"/>
    <numFmt numFmtId="165" formatCode="_-* #,##0.0000_р_._-;\-* #,##0.0000_р_._-;_-* &quot;-&quot;??_р_._-;_-@_-"/>
    <numFmt numFmtId="166" formatCode="#,##0.000"/>
    <numFmt numFmtId="167" formatCode="#,##0.0000"/>
    <numFmt numFmtId="168" formatCode="_-* #,##0.00\ _₽_-;\-* #,##0.00\ _₽_-;_-* &quot;-&quot;??\ _₽_-;_-@_-"/>
    <numFmt numFmtId="169" formatCode="0.000"/>
    <numFmt numFmtId="170" formatCode="0.0"/>
    <numFmt numFmtId="171" formatCode="0.0000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3"/>
      <color rgb="FFFF0000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sz val="10"/>
      <name val="Arial Cyr"/>
      <charset val="204"/>
    </font>
    <font>
      <i/>
      <sz val="13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12"/>
      <color indexed="8"/>
      <name val="Times New Roman"/>
      <family val="2"/>
      <charset val="204"/>
    </font>
    <font>
      <sz val="12"/>
      <color indexed="9"/>
      <name val="Times New Roman"/>
      <family val="2"/>
      <charset val="204"/>
    </font>
    <font>
      <sz val="12"/>
      <color indexed="62"/>
      <name val="Times New Roman"/>
      <family val="2"/>
      <charset val="204"/>
    </font>
    <font>
      <b/>
      <sz val="12"/>
      <color indexed="63"/>
      <name val="Times New Roman"/>
      <family val="2"/>
      <charset val="204"/>
    </font>
    <font>
      <b/>
      <sz val="12"/>
      <color indexed="52"/>
      <name val="Times New Roman"/>
      <family val="2"/>
      <charset val="204"/>
    </font>
    <font>
      <b/>
      <sz val="15"/>
      <color indexed="56"/>
      <name val="Times New Roman"/>
      <family val="2"/>
      <charset val="204"/>
    </font>
    <font>
      <b/>
      <sz val="13"/>
      <color indexed="56"/>
      <name val="Times New Roman"/>
      <family val="2"/>
      <charset val="204"/>
    </font>
    <font>
      <b/>
      <sz val="11"/>
      <color indexed="56"/>
      <name val="Times New Roman"/>
      <family val="2"/>
      <charset val="204"/>
    </font>
    <font>
      <b/>
      <sz val="12"/>
      <color indexed="8"/>
      <name val="Times New Roman"/>
      <family val="2"/>
      <charset val="204"/>
    </font>
    <font>
      <b/>
      <sz val="12"/>
      <color indexed="9"/>
      <name val="Times New Roman"/>
      <family val="2"/>
      <charset val="204"/>
    </font>
    <font>
      <b/>
      <sz val="18"/>
      <color indexed="56"/>
      <name val="Cambria"/>
      <family val="2"/>
      <charset val="204"/>
    </font>
    <font>
      <sz val="12"/>
      <color indexed="60"/>
      <name val="Times New Roman"/>
      <family val="2"/>
      <charset val="204"/>
    </font>
    <font>
      <sz val="12"/>
      <color indexed="20"/>
      <name val="Times New Roman"/>
      <family val="2"/>
      <charset val="204"/>
    </font>
    <font>
      <i/>
      <sz val="12"/>
      <color indexed="23"/>
      <name val="Times New Roman"/>
      <family val="2"/>
      <charset val="204"/>
    </font>
    <font>
      <sz val="12"/>
      <color indexed="52"/>
      <name val="Times New Roman"/>
      <family val="2"/>
      <charset val="204"/>
    </font>
    <font>
      <sz val="12"/>
      <color indexed="10"/>
      <name val="Times New Roman"/>
      <family val="2"/>
      <charset val="204"/>
    </font>
    <font>
      <sz val="12"/>
      <color indexed="17"/>
      <name val="Times New Roman"/>
      <family val="2"/>
      <charset val="204"/>
    </font>
    <font>
      <sz val="11"/>
      <color rgb="FFFF0000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7" fillId="0" borderId="0"/>
    <xf numFmtId="0" fontId="17" fillId="2" borderId="0" applyNumberFormat="0" applyBorder="0" applyAlignment="0" applyProtection="0"/>
    <xf numFmtId="0" fontId="17" fillId="4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3" borderId="0" applyNumberFormat="0" applyBorder="0" applyAlignment="0" applyProtection="0"/>
    <xf numFmtId="0" fontId="17" fillId="5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7" borderId="0" applyNumberFormat="0" applyBorder="0" applyAlignment="0" applyProtection="0"/>
    <xf numFmtId="0" fontId="17" fillId="9" borderId="0" applyNumberFormat="0" applyBorder="0" applyAlignment="0" applyProtection="0"/>
    <xf numFmtId="0" fontId="17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2" borderId="0" applyNumberFormat="0" applyBorder="0" applyAlignment="0" applyProtection="0"/>
    <xf numFmtId="0" fontId="19" fillId="5" borderId="12" applyNumberFormat="0" applyAlignment="0" applyProtection="0"/>
    <xf numFmtId="0" fontId="20" fillId="12" borderId="13" applyNumberFormat="0" applyAlignment="0" applyProtection="0"/>
    <xf numFmtId="0" fontId="21" fillId="12" borderId="12" applyNumberFormat="0" applyAlignment="0" applyProtection="0"/>
    <xf numFmtId="0" fontId="22" fillId="0" borderId="14" applyNumberFormat="0" applyFill="0" applyAlignment="0" applyProtection="0"/>
    <xf numFmtId="0" fontId="23" fillId="0" borderId="15" applyNumberFormat="0" applyFill="0" applyAlignment="0" applyProtection="0"/>
    <xf numFmtId="0" fontId="24" fillId="0" borderId="16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17" applyNumberFormat="0" applyFill="0" applyAlignment="0" applyProtection="0"/>
    <xf numFmtId="0" fontId="26" fillId="23" borderId="18" applyNumberFormat="0" applyAlignment="0" applyProtection="0"/>
    <xf numFmtId="0" fontId="27" fillId="0" borderId="0" applyNumberFormat="0" applyFill="0" applyBorder="0" applyAlignment="0" applyProtection="0"/>
    <xf numFmtId="0" fontId="28" fillId="13" borderId="0" applyNumberFormat="0" applyBorder="0" applyAlignment="0" applyProtection="0"/>
    <xf numFmtId="0" fontId="29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7" fillId="8" borderId="19" applyNumberFormat="0" applyFont="0" applyAlignment="0" applyProtection="0"/>
    <xf numFmtId="0" fontId="7" fillId="8" borderId="19" applyNumberFormat="0" applyFont="0" applyAlignment="0" applyProtection="0"/>
    <xf numFmtId="0" fontId="31" fillId="0" borderId="20" applyNumberFormat="0" applyFill="0" applyAlignment="0" applyProtection="0"/>
    <xf numFmtId="0" fontId="32" fillId="0" borderId="0" applyNumberFormat="0" applyFill="0" applyBorder="0" applyAlignment="0" applyProtection="0"/>
    <xf numFmtId="0" fontId="33" fillId="6" borderId="0" applyNumberFormat="0" applyBorder="0" applyAlignment="0" applyProtection="0"/>
  </cellStyleXfs>
  <cellXfs count="93">
    <xf numFmtId="0" fontId="0" fillId="0" borderId="0" xfId="0"/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166" fontId="5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2" fontId="8" fillId="0" borderId="2" xfId="0" applyNumberFormat="1" applyFont="1" applyBorder="1" applyAlignment="1">
      <alignment horizontal="center" vertical="center" wrapText="1"/>
    </xf>
    <xf numFmtId="166" fontId="8" fillId="0" borderId="2" xfId="0" applyNumberFormat="1" applyFont="1" applyBorder="1" applyAlignment="1">
      <alignment horizontal="center" vertical="center" wrapText="1"/>
    </xf>
    <xf numFmtId="167" fontId="8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11" fillId="0" borderId="0" xfId="0" applyFont="1"/>
    <xf numFmtId="0" fontId="11" fillId="0" borderId="0" xfId="0" applyFont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center" vertical="center"/>
    </xf>
    <xf numFmtId="0" fontId="14" fillId="0" borderId="0" xfId="0" applyFont="1"/>
    <xf numFmtId="49" fontId="11" fillId="0" borderId="2" xfId="0" applyNumberFormat="1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5" fillId="0" borderId="2" xfId="0" applyFont="1" applyBorder="1" applyAlignment="1">
      <alignment horizontal="center" vertical="center"/>
    </xf>
    <xf numFmtId="49" fontId="15" fillId="0" borderId="2" xfId="0" applyNumberFormat="1" applyFont="1" applyBorder="1" applyAlignment="1">
      <alignment horizontal="right" vertical="center"/>
    </xf>
    <xf numFmtId="0" fontId="16" fillId="0" borderId="2" xfId="0" applyFont="1" applyBorder="1" applyAlignment="1">
      <alignment horizontal="right" vertical="center" wrapText="1"/>
    </xf>
    <xf numFmtId="0" fontId="15" fillId="0" borderId="2" xfId="0" applyFont="1" applyBorder="1" applyAlignment="1">
      <alignment horizontal="right" vertical="center"/>
    </xf>
    <xf numFmtId="0" fontId="15" fillId="0" borderId="0" xfId="0" applyFont="1" applyAlignment="1">
      <alignment horizontal="right"/>
    </xf>
    <xf numFmtId="49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169" fontId="11" fillId="0" borderId="2" xfId="0" applyNumberFormat="1" applyFont="1" applyBorder="1" applyAlignment="1">
      <alignment horizontal="center" vertical="center" wrapText="1"/>
    </xf>
    <xf numFmtId="169" fontId="14" fillId="0" borderId="2" xfId="0" applyNumberFormat="1" applyFont="1" applyBorder="1" applyAlignment="1">
      <alignment horizontal="center" vertical="center"/>
    </xf>
    <xf numFmtId="169" fontId="11" fillId="0" borderId="2" xfId="0" applyNumberFormat="1" applyFont="1" applyBorder="1" applyAlignment="1">
      <alignment horizontal="center" vertical="center"/>
    </xf>
    <xf numFmtId="169" fontId="15" fillId="0" borderId="2" xfId="0" applyNumberFormat="1" applyFont="1" applyBorder="1" applyAlignment="1">
      <alignment horizontal="center" vertical="center"/>
    </xf>
    <xf numFmtId="169" fontId="11" fillId="0" borderId="0" xfId="0" applyNumberFormat="1" applyFont="1" applyAlignment="1">
      <alignment horizontal="center" vertical="center"/>
    </xf>
    <xf numFmtId="170" fontId="11" fillId="0" borderId="2" xfId="0" applyNumberFormat="1" applyFont="1" applyBorder="1" applyAlignment="1">
      <alignment horizontal="center" vertical="center" wrapText="1"/>
    </xf>
    <xf numFmtId="170" fontId="14" fillId="0" borderId="2" xfId="0" applyNumberFormat="1" applyFont="1" applyBorder="1" applyAlignment="1">
      <alignment horizontal="center" vertical="center"/>
    </xf>
    <xf numFmtId="170" fontId="11" fillId="0" borderId="2" xfId="0" applyNumberFormat="1" applyFont="1" applyBorder="1" applyAlignment="1">
      <alignment horizontal="center" vertical="center"/>
    </xf>
    <xf numFmtId="170" fontId="15" fillId="0" borderId="2" xfId="0" applyNumberFormat="1" applyFont="1" applyBorder="1" applyAlignment="1">
      <alignment horizontal="center" vertical="center"/>
    </xf>
    <xf numFmtId="170" fontId="11" fillId="0" borderId="2" xfId="1" applyNumberFormat="1" applyFont="1" applyFill="1" applyBorder="1" applyAlignment="1">
      <alignment horizontal="center" vertical="center" wrapText="1"/>
    </xf>
    <xf numFmtId="170" fontId="11" fillId="0" borderId="0" xfId="0" applyNumberFormat="1" applyFont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center" vertical="center"/>
    </xf>
    <xf numFmtId="164" fontId="15" fillId="0" borderId="2" xfId="1" applyFont="1" applyBorder="1" applyAlignment="1">
      <alignment horizontal="center" vertical="center"/>
    </xf>
    <xf numFmtId="170" fontId="11" fillId="0" borderId="0" xfId="0" applyNumberFormat="1" applyFont="1"/>
    <xf numFmtId="168" fontId="15" fillId="0" borderId="0" xfId="0" applyNumberFormat="1" applyFont="1" applyAlignment="1">
      <alignment horizontal="right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left"/>
    </xf>
    <xf numFmtId="170" fontId="34" fillId="0" borderId="0" xfId="0" applyNumberFormat="1" applyFont="1"/>
    <xf numFmtId="168" fontId="11" fillId="0" borderId="0" xfId="0" applyNumberFormat="1" applyFont="1"/>
    <xf numFmtId="171" fontId="5" fillId="0" borderId="2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165" fontId="6" fillId="0" borderId="1" xfId="1" applyNumberFormat="1" applyFont="1" applyFill="1" applyBorder="1" applyAlignment="1">
      <alignment horizontal="center" vertical="center" wrapText="1"/>
    </xf>
    <xf numFmtId="165" fontId="6" fillId="0" borderId="7" xfId="1" applyNumberFormat="1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/>
    </xf>
    <xf numFmtId="49" fontId="11" fillId="0" borderId="8" xfId="0" applyNumberFormat="1" applyFont="1" applyBorder="1" applyAlignment="1">
      <alignment horizontal="center" vertical="center"/>
    </xf>
    <xf numFmtId="49" fontId="11" fillId="0" borderId="7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49" fontId="11" fillId="0" borderId="9" xfId="0" applyNumberFormat="1" applyFont="1" applyBorder="1" applyAlignment="1">
      <alignment horizontal="center" vertical="center"/>
    </xf>
    <xf numFmtId="49" fontId="11" fillId="0" borderId="10" xfId="0" applyNumberFormat="1" applyFont="1" applyBorder="1" applyAlignment="1">
      <alignment horizontal="center" vertical="center"/>
    </xf>
    <xf numFmtId="49" fontId="11" fillId="0" borderId="11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169" fontId="5" fillId="0" borderId="0" xfId="0" applyNumberFormat="1" applyFont="1" applyAlignment="1">
      <alignment horizontal="center" vertical="center" wrapText="1"/>
    </xf>
  </cellXfs>
  <cellStyles count="49">
    <cellStyle name="20% - Акцент1" xfId="7" xr:uid="{A9A1273F-EEB0-4890-AC83-0805D471147F}"/>
    <cellStyle name="20% - Акцент2" xfId="8" xr:uid="{970157A8-1113-4ACD-9524-84B77A61FC90}"/>
    <cellStyle name="20% - Акцент3" xfId="9" xr:uid="{6652A682-158F-43EB-8345-F3C3C55136C0}"/>
    <cellStyle name="20% - Акцент4" xfId="10" xr:uid="{C5C847B3-CCA0-45C3-B7F5-04CB4D3B9024}"/>
    <cellStyle name="20% - Акцент5" xfId="11" xr:uid="{D95AF7BE-3B11-4039-8927-13D60A7FE6BD}"/>
    <cellStyle name="20% - Акцент6" xfId="12" xr:uid="{4E94C1B8-1B68-433A-BCAB-A90AA29E0B65}"/>
    <cellStyle name="40% - Акцент1" xfId="13" xr:uid="{FC1FF6A9-222B-434E-B3E0-58EED84E6BA0}"/>
    <cellStyle name="40% - Акцент2" xfId="14" xr:uid="{712197F9-82CC-4A56-BE35-78F254528CFD}"/>
    <cellStyle name="40% - Акцент3" xfId="15" xr:uid="{A4EB4A6A-7B02-47A7-B5C4-3985C8ADB4B3}"/>
    <cellStyle name="40% - Акцент4" xfId="16" xr:uid="{39F997E4-1743-4EED-ADE2-5779E8A31D7D}"/>
    <cellStyle name="40% - Акцент5" xfId="17" xr:uid="{44BE4950-F075-427E-907D-7E50F0ED7893}"/>
    <cellStyle name="40% - Акцент6" xfId="18" xr:uid="{B27B3C8B-D8F3-4B1B-9437-722BBA22F38E}"/>
    <cellStyle name="60% - Акцент1" xfId="19" xr:uid="{908D00E3-5AA7-4999-A5F8-F63D1FEED8AB}"/>
    <cellStyle name="60% - Акцент2" xfId="20" xr:uid="{6500BF40-FBEC-47E8-B570-F3775A4DC154}"/>
    <cellStyle name="60% - Акцент3" xfId="21" xr:uid="{9B3D2B7E-695D-4916-889E-C1EFE26253E0}"/>
    <cellStyle name="60% - Акцент4" xfId="22" xr:uid="{6608BB50-A31A-4B72-9B37-1AA7DB6D33DA}"/>
    <cellStyle name="60% - Акцент5" xfId="23" xr:uid="{5D7EF25E-C4CB-4E08-A025-12445270E7BA}"/>
    <cellStyle name="60% - Акцент6" xfId="24" xr:uid="{BC950AFE-E5FF-4B0D-930E-571691D83CE8}"/>
    <cellStyle name="Акцент1 2" xfId="25" xr:uid="{F5F4C249-6CFF-42DB-9456-CD3F9694A032}"/>
    <cellStyle name="Акцент2 2" xfId="26" xr:uid="{4A6EAD44-46B9-4E9A-9DD4-2D734FF714D9}"/>
    <cellStyle name="Акцент3 2" xfId="27" xr:uid="{3CD71CE8-15CB-4F2D-98AC-740DDF20C131}"/>
    <cellStyle name="Акцент4 2" xfId="28" xr:uid="{1A447B42-5210-4743-9019-B3D62C596D94}"/>
    <cellStyle name="Акцент5 2" xfId="29" xr:uid="{8AA6AA7E-DD63-4914-BA4D-66ADE2511CD1}"/>
    <cellStyle name="Акцент6 2" xfId="30" xr:uid="{1D62E87A-C40A-4FAA-8C48-42BD2E8CDA39}"/>
    <cellStyle name="Ввод  2" xfId="31" xr:uid="{8710D3E8-A9A5-471C-947C-62BE397FD33C}"/>
    <cellStyle name="Вывод 2" xfId="32" xr:uid="{195B8B35-A4DA-427A-857E-5CC3EB6087AD}"/>
    <cellStyle name="Вычисление 2" xfId="33" xr:uid="{86CDC429-727A-4B0B-8D5C-2215465690C8}"/>
    <cellStyle name="Заголовок 1 2" xfId="34" xr:uid="{7AA35FB0-C6E0-441F-AF39-3FAB16F3EF85}"/>
    <cellStyle name="Заголовок 2 2" xfId="35" xr:uid="{E0F69380-8FDA-4EB0-B4E5-E226ECA648E8}"/>
    <cellStyle name="Заголовок 3 2" xfId="36" xr:uid="{D2108556-C4A6-48ED-8A84-324737CC491B}"/>
    <cellStyle name="Заголовок 4 2" xfId="37" xr:uid="{14E50B25-9D5B-402C-813F-9798F11FB975}"/>
    <cellStyle name="Итог 2" xfId="38" xr:uid="{D146F09D-0B4F-4FA2-B564-58E19DC45FA1}"/>
    <cellStyle name="Контрольная ячейка 2" xfId="39" xr:uid="{C59474DC-2154-4042-B12B-63771D214B01}"/>
    <cellStyle name="Название 2" xfId="40" xr:uid="{3A502A9B-9B3E-4D7D-8D18-0F53038C2BBB}"/>
    <cellStyle name="Нейтральный 2" xfId="41" xr:uid="{416CBE70-3179-41B3-A583-A97CA29FBC58}"/>
    <cellStyle name="Обычный" xfId="0" builtinId="0"/>
    <cellStyle name="Обычный 2" xfId="2" xr:uid="{00000000-0005-0000-0000-000001000000}"/>
    <cellStyle name="Обычный 2 2" xfId="3" xr:uid="{00000000-0005-0000-0000-000002000000}"/>
    <cellStyle name="Обычный 3" xfId="5" xr:uid="{00000000-0005-0000-0000-000003000000}"/>
    <cellStyle name="Обычный 4" xfId="6" xr:uid="{8F148F57-9DDF-43E3-926C-ADF04246C135}"/>
    <cellStyle name="Плохой 2" xfId="42" xr:uid="{306C4F05-1587-4D59-9B1E-701670A32D66}"/>
    <cellStyle name="Пояснение 2" xfId="43" xr:uid="{2CEED7F3-CAB2-41F3-A3B8-F340FB9FF92B}"/>
    <cellStyle name="Примечание 2" xfId="45" xr:uid="{C1CDD273-E56E-4A63-9BE0-EB748CAD9FF5}"/>
    <cellStyle name="Примечание 3" xfId="44" xr:uid="{BA63CFCB-083A-4A53-A5AC-4C4E5DEA838A}"/>
    <cellStyle name="Связанная ячейка 2" xfId="46" xr:uid="{D2E247D8-A4A0-4941-81E3-D0C5DF2E937B}"/>
    <cellStyle name="Текст предупреждения 2" xfId="47" xr:uid="{2A89207A-258A-4964-948A-136AC22D39E0}"/>
    <cellStyle name="Финансовый" xfId="1" builtinId="3"/>
    <cellStyle name="Финансовый 2" xfId="4" xr:uid="{00000000-0005-0000-0000-000005000000}"/>
    <cellStyle name="Хороший 2" xfId="48" xr:uid="{1157C39E-ED7C-4AE3-93D6-2B8DEA67F6D1}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Q22"/>
  <sheetViews>
    <sheetView tabSelected="1" zoomScale="69" zoomScaleNormal="69" zoomScaleSheetLayoutView="70" workbookViewId="0">
      <pane xSplit="3" ySplit="8" topLeftCell="L9" activePane="bottomRight" state="frozen"/>
      <selection pane="topRight" activeCell="D1" sqref="D1"/>
      <selection pane="bottomLeft" activeCell="A8" sqref="A8"/>
      <selection pane="bottomRight" activeCell="J16" sqref="J16"/>
    </sheetView>
  </sheetViews>
  <sheetFormatPr defaultColWidth="9.140625" defaultRowHeight="16.5" x14ac:dyDescent="0.25"/>
  <cols>
    <col min="1" max="1" width="8.7109375" style="2" customWidth="1"/>
    <col min="2" max="2" width="27.5703125" style="2" customWidth="1"/>
    <col min="3" max="3" width="35.140625" style="1" customWidth="1"/>
    <col min="4" max="6" width="22" style="1" customWidth="1"/>
    <col min="7" max="7" width="23.7109375" style="1" customWidth="1"/>
    <col min="8" max="9" width="19.28515625" style="1" customWidth="1"/>
    <col min="10" max="10" width="21.140625" style="1" customWidth="1"/>
    <col min="11" max="15" width="23.5703125" style="1" customWidth="1"/>
    <col min="16" max="16" width="24.85546875" style="1" customWidth="1"/>
    <col min="17" max="17" width="36.42578125" style="1" bestFit="1" customWidth="1"/>
    <col min="18" max="16384" width="9.140625" style="1"/>
  </cols>
  <sheetData>
    <row r="1" spans="1:17" x14ac:dyDescent="0.25">
      <c r="A1" s="6"/>
      <c r="B1" s="6"/>
      <c r="C1" s="7"/>
      <c r="D1" s="7"/>
      <c r="E1" s="7"/>
      <c r="F1" s="7"/>
      <c r="G1" s="7"/>
      <c r="H1" s="7" t="s">
        <v>0</v>
      </c>
      <c r="I1" s="7"/>
      <c r="J1" s="7"/>
      <c r="K1" s="7"/>
      <c r="L1" s="7"/>
      <c r="M1" s="7"/>
      <c r="N1" s="7"/>
      <c r="O1" s="7"/>
      <c r="P1" s="6" t="s">
        <v>1</v>
      </c>
    </row>
    <row r="2" spans="1:17" s="2" customFormat="1" x14ac:dyDescent="0.25">
      <c r="A2" s="68" t="s">
        <v>6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</row>
    <row r="3" spans="1:17" s="2" customFormat="1" x14ac:dyDescent="0.25">
      <c r="A3" s="68" t="s">
        <v>30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</row>
    <row r="4" spans="1:17" s="2" customFormat="1" x14ac:dyDescent="0.25">
      <c r="A4" s="9"/>
      <c r="B4" s="10"/>
      <c r="C4" s="10"/>
      <c r="D4" s="11"/>
      <c r="E4" s="11"/>
      <c r="F4" s="11"/>
      <c r="G4" s="11"/>
      <c r="H4" s="11"/>
      <c r="I4" s="11"/>
      <c r="J4" s="11"/>
      <c r="K4" s="10"/>
      <c r="L4" s="10"/>
      <c r="M4" s="10"/>
      <c r="N4" s="10"/>
      <c r="O4" s="10"/>
      <c r="P4" s="10"/>
    </row>
    <row r="5" spans="1:17" s="2" customFormat="1" ht="30.75" customHeight="1" x14ac:dyDescent="0.25">
      <c r="A5" s="74" t="s">
        <v>2</v>
      </c>
      <c r="B5" s="74" t="s">
        <v>3</v>
      </c>
      <c r="C5" s="74" t="s">
        <v>4</v>
      </c>
      <c r="D5" s="70" t="s">
        <v>39</v>
      </c>
      <c r="E5" s="71"/>
      <c r="F5" s="71"/>
      <c r="G5" s="71"/>
      <c r="H5" s="71"/>
      <c r="I5" s="71"/>
      <c r="J5" s="71"/>
      <c r="K5" s="69" t="s">
        <v>5</v>
      </c>
      <c r="L5" s="69"/>
      <c r="M5" s="69"/>
      <c r="N5" s="69"/>
      <c r="O5" s="69"/>
      <c r="P5" s="69"/>
    </row>
    <row r="6" spans="1:17" s="2" customFormat="1" ht="15" customHeight="1" x14ac:dyDescent="0.25">
      <c r="A6" s="78"/>
      <c r="B6" s="78"/>
      <c r="C6" s="78"/>
      <c r="D6" s="72"/>
      <c r="E6" s="73"/>
      <c r="F6" s="73"/>
      <c r="G6" s="73"/>
      <c r="H6" s="73"/>
      <c r="I6" s="73"/>
      <c r="J6" s="73"/>
      <c r="K6" s="69"/>
      <c r="L6" s="69"/>
      <c r="M6" s="69"/>
      <c r="N6" s="69"/>
      <c r="O6" s="69"/>
      <c r="P6" s="69"/>
    </row>
    <row r="7" spans="1:17" s="2" customFormat="1" ht="83.25" customHeight="1" x14ac:dyDescent="0.25">
      <c r="A7" s="78"/>
      <c r="B7" s="78"/>
      <c r="C7" s="78"/>
      <c r="D7" s="74" t="s">
        <v>10</v>
      </c>
      <c r="E7" s="74" t="s">
        <v>7</v>
      </c>
      <c r="F7" s="74" t="s">
        <v>12</v>
      </c>
      <c r="G7" s="74" t="s">
        <v>8</v>
      </c>
      <c r="H7" s="74" t="s">
        <v>14</v>
      </c>
      <c r="I7" s="76" t="s">
        <v>16</v>
      </c>
      <c r="J7" s="76" t="s">
        <v>18</v>
      </c>
      <c r="K7" s="74" t="s">
        <v>20</v>
      </c>
      <c r="L7" s="74" t="s">
        <v>27</v>
      </c>
      <c r="M7" s="74" t="s">
        <v>45</v>
      </c>
      <c r="N7" s="74" t="s">
        <v>24</v>
      </c>
      <c r="O7" s="74" t="s">
        <v>28</v>
      </c>
      <c r="P7" s="74" t="s">
        <v>26</v>
      </c>
    </row>
    <row r="8" spans="1:17" s="2" customFormat="1" ht="113.25" customHeight="1" x14ac:dyDescent="0.25">
      <c r="A8" s="78"/>
      <c r="B8" s="78"/>
      <c r="C8" s="78"/>
      <c r="D8" s="75"/>
      <c r="E8" s="75"/>
      <c r="F8" s="75"/>
      <c r="G8" s="75"/>
      <c r="H8" s="75"/>
      <c r="I8" s="77"/>
      <c r="J8" s="77"/>
      <c r="K8" s="75"/>
      <c r="L8" s="75"/>
      <c r="M8" s="75"/>
      <c r="N8" s="75"/>
      <c r="O8" s="75"/>
      <c r="P8" s="75"/>
    </row>
    <row r="9" spans="1:17" s="2" customFormat="1" ht="42.75" customHeight="1" x14ac:dyDescent="0.25">
      <c r="A9" s="75"/>
      <c r="B9" s="75"/>
      <c r="C9" s="75"/>
      <c r="D9" s="4" t="s">
        <v>9</v>
      </c>
      <c r="E9" s="5" t="s">
        <v>11</v>
      </c>
      <c r="F9" s="5"/>
      <c r="G9" s="5" t="s">
        <v>13</v>
      </c>
      <c r="H9" s="4" t="s">
        <v>13</v>
      </c>
      <c r="I9" s="5" t="s">
        <v>15</v>
      </c>
      <c r="J9" s="3" t="s">
        <v>17</v>
      </c>
      <c r="K9" s="4" t="s">
        <v>19</v>
      </c>
      <c r="L9" s="5" t="s">
        <v>21</v>
      </c>
      <c r="M9" s="5" t="s">
        <v>22</v>
      </c>
      <c r="N9" s="5" t="s">
        <v>23</v>
      </c>
      <c r="O9" s="5" t="s">
        <v>21</v>
      </c>
      <c r="P9" s="4" t="s">
        <v>25</v>
      </c>
    </row>
    <row r="10" spans="1:17" s="16" customFormat="1" ht="33" x14ac:dyDescent="0.25">
      <c r="A10" s="12">
        <v>1</v>
      </c>
      <c r="B10" s="13" t="s">
        <v>31</v>
      </c>
      <c r="C10" s="14" t="s">
        <v>30</v>
      </c>
      <c r="D10" s="92">
        <f>(28092.365+2629.629+2575.166)/(G11+G12+G13)*1000</f>
        <v>158.71592169353983</v>
      </c>
      <c r="E10" s="15">
        <f>E11+E12+E13</f>
        <v>28223.109999999997</v>
      </c>
      <c r="F10" s="67">
        <f>(E11*F11+E12*F12+E13*F13)/E10</f>
        <v>1.180561646896563</v>
      </c>
      <c r="G10" s="15">
        <f>G11+G12+G13+G16</f>
        <v>246074.84584679999</v>
      </c>
      <c r="H10" s="15">
        <f>H11+H12+H13+H16</f>
        <v>8067.5979368000008</v>
      </c>
      <c r="I10" s="15">
        <f>H10/J10</f>
        <v>0.98452570591344657</v>
      </c>
      <c r="J10" s="57">
        <f>J11+J12+J16+J13</f>
        <v>8194.4005000000016</v>
      </c>
      <c r="K10" s="12">
        <f t="shared" ref="K10:O10" si="0">K11+K12+K16+K13</f>
        <v>0</v>
      </c>
      <c r="L10" s="12">
        <f t="shared" si="0"/>
        <v>0</v>
      </c>
      <c r="M10" s="15">
        <f>M11+M12+M16+M13</f>
        <v>17.16525</v>
      </c>
      <c r="N10" s="12">
        <f t="shared" si="0"/>
        <v>0</v>
      </c>
      <c r="O10" s="12">
        <f t="shared" si="0"/>
        <v>0</v>
      </c>
      <c r="P10" s="12">
        <f>P11+P12+P13</f>
        <v>160.64000000000001</v>
      </c>
    </row>
    <row r="11" spans="1:17" s="24" customFormat="1" ht="33" x14ac:dyDescent="0.25">
      <c r="A11" s="17" t="s">
        <v>34</v>
      </c>
      <c r="B11" s="18" t="s">
        <v>201</v>
      </c>
      <c r="C11" s="19" t="s">
        <v>32</v>
      </c>
      <c r="D11" s="20">
        <f>E11*F11/G11*1000</f>
        <v>158.92359016042656</v>
      </c>
      <c r="E11" s="21">
        <v>23789.739999999998</v>
      </c>
      <c r="F11" s="22">
        <v>1.1808605394954774</v>
      </c>
      <c r="G11" s="21">
        <v>176766.49</v>
      </c>
      <c r="H11" s="21">
        <v>2895.4082000000012</v>
      </c>
      <c r="I11" s="21">
        <f>H11/J11</f>
        <v>1.6154386488780346</v>
      </c>
      <c r="J11" s="59">
        <f>'матер.хар-ка'!G43</f>
        <v>1792.3355999999999</v>
      </c>
      <c r="K11" s="23">
        <v>0</v>
      </c>
      <c r="L11" s="23">
        <v>0</v>
      </c>
      <c r="M11" s="21">
        <f>'матер.хар-ка'!E43/1000</f>
        <v>4.2409999999999997</v>
      </c>
      <c r="N11" s="23">
        <v>0</v>
      </c>
      <c r="O11" s="23">
        <v>0</v>
      </c>
      <c r="P11" s="23">
        <v>141.65</v>
      </c>
    </row>
    <row r="12" spans="1:17" s="24" customFormat="1" ht="39" customHeight="1" x14ac:dyDescent="0.25">
      <c r="A12" s="17" t="s">
        <v>35</v>
      </c>
      <c r="B12" s="18" t="s">
        <v>202</v>
      </c>
      <c r="C12" s="19" t="s">
        <v>33</v>
      </c>
      <c r="D12" s="20">
        <f>E12*F12/G12*1000</f>
        <v>154.49077573049621</v>
      </c>
      <c r="E12" s="21">
        <v>2229.2130000000002</v>
      </c>
      <c r="F12" s="22">
        <v>1.1796222730366532</v>
      </c>
      <c r="G12" s="21">
        <v>17021.2706468</v>
      </c>
      <c r="H12" s="21">
        <v>1719.4243367999993</v>
      </c>
      <c r="I12" s="21">
        <f>H12/J12</f>
        <v>1.3174413594417071</v>
      </c>
      <c r="J12" s="59">
        <f>'матер.хар-ка'!G80</f>
        <v>1305.1240000000005</v>
      </c>
      <c r="K12" s="23">
        <v>0</v>
      </c>
      <c r="L12" s="23">
        <v>0</v>
      </c>
      <c r="M12" s="21">
        <f>'матер.хар-ка'!E80/1000</f>
        <v>2.6629999999999998</v>
      </c>
      <c r="N12" s="23">
        <v>0</v>
      </c>
      <c r="O12" s="23">
        <v>0</v>
      </c>
      <c r="P12" s="23">
        <v>13.41</v>
      </c>
    </row>
    <row r="13" spans="1:17" s="24" customFormat="1" ht="66" x14ac:dyDescent="0.25">
      <c r="A13" s="17" t="s">
        <v>36</v>
      </c>
      <c r="B13" s="18" t="s">
        <v>202</v>
      </c>
      <c r="C13" s="19" t="s">
        <v>40</v>
      </c>
      <c r="D13" s="20">
        <f>E13*F13/G13*1000</f>
        <v>162.28832452664943</v>
      </c>
      <c r="E13" s="21">
        <v>2204.1570000000002</v>
      </c>
      <c r="F13" s="22">
        <v>1.1782857142857144</v>
      </c>
      <c r="G13" s="21">
        <v>16003.164199999997</v>
      </c>
      <c r="H13" s="21">
        <v>233.58539999999994</v>
      </c>
      <c r="I13" s="21">
        <f t="shared" ref="I13:I16" si="1">H13/J13</f>
        <v>0.99045314791705585</v>
      </c>
      <c r="J13" s="59">
        <f>'матер.хар-ка'!G85</f>
        <v>235.83690000000001</v>
      </c>
      <c r="K13" s="23">
        <v>0</v>
      </c>
      <c r="L13" s="23">
        <v>0</v>
      </c>
      <c r="M13" s="21">
        <f>M14+M15</f>
        <v>0.76225000000000009</v>
      </c>
      <c r="N13" s="23">
        <v>0</v>
      </c>
      <c r="O13" s="23">
        <v>0</v>
      </c>
      <c r="P13" s="23">
        <v>5.58</v>
      </c>
    </row>
    <row r="14" spans="1:17" s="24" customFormat="1" x14ac:dyDescent="0.25">
      <c r="A14" s="17"/>
      <c r="B14" s="23"/>
      <c r="C14" s="19" t="s">
        <v>41</v>
      </c>
      <c r="D14" s="20">
        <f>E14*F14/G14*1000</f>
        <v>162.10623249770919</v>
      </c>
      <c r="E14" s="21">
        <v>1836.8979999999999</v>
      </c>
      <c r="F14" s="22">
        <v>1.1782857142857144</v>
      </c>
      <c r="G14" s="21">
        <v>13351.6808</v>
      </c>
      <c r="H14" s="21">
        <v>0</v>
      </c>
      <c r="I14" s="21">
        <f t="shared" si="1"/>
        <v>0</v>
      </c>
      <c r="J14" s="59">
        <f>'матер.хар-ка'!G82</f>
        <v>73.982700000000008</v>
      </c>
      <c r="K14" s="23">
        <v>0</v>
      </c>
      <c r="L14" s="23">
        <v>0</v>
      </c>
      <c r="M14" s="21">
        <f>'матер.хар-ка'!E82/2/1000</f>
        <v>0.23265</v>
      </c>
      <c r="N14" s="23">
        <v>0</v>
      </c>
      <c r="O14" s="23">
        <v>0</v>
      </c>
      <c r="P14" s="23">
        <f>P13-P15</f>
        <v>2.64</v>
      </c>
    </row>
    <row r="15" spans="1:17" s="24" customFormat="1" x14ac:dyDescent="0.25">
      <c r="A15" s="17"/>
      <c r="B15" s="23"/>
      <c r="C15" s="19" t="s">
        <v>42</v>
      </c>
      <c r="D15" s="20">
        <f t="shared" ref="D15" si="2">E15*F15/G15*1000</f>
        <v>163.58121608455127</v>
      </c>
      <c r="E15" s="21">
        <f>E13-E14</f>
        <v>367.25900000000024</v>
      </c>
      <c r="F15" s="22">
        <v>1.181</v>
      </c>
      <c r="G15" s="21">
        <f>G13-G14</f>
        <v>2651.4833999999973</v>
      </c>
      <c r="H15" s="21">
        <f>H13-H14</f>
        <v>233.58539999999994</v>
      </c>
      <c r="I15" s="21">
        <f t="shared" si="1"/>
        <v>1.4431840508309326</v>
      </c>
      <c r="J15" s="58">
        <f>J13-J14</f>
        <v>161.85419999999999</v>
      </c>
      <c r="K15" s="23">
        <v>0</v>
      </c>
      <c r="L15" s="23">
        <v>0</v>
      </c>
      <c r="M15" s="21">
        <f>('матер.хар-ка'!E83+'матер.хар-ка'!E84)/1000</f>
        <v>0.52960000000000007</v>
      </c>
      <c r="N15" s="23">
        <v>0</v>
      </c>
      <c r="O15" s="23">
        <v>0</v>
      </c>
      <c r="P15" s="23">
        <v>2.94</v>
      </c>
      <c r="Q15" s="25" t="s">
        <v>43</v>
      </c>
    </row>
    <row r="16" spans="1:17" s="24" customFormat="1" ht="39" customHeight="1" x14ac:dyDescent="0.25">
      <c r="A16" s="17" t="s">
        <v>37</v>
      </c>
      <c r="B16" s="23" t="s">
        <v>31</v>
      </c>
      <c r="C16" s="19" t="s">
        <v>44</v>
      </c>
      <c r="D16" s="20"/>
      <c r="E16" s="21"/>
      <c r="F16" s="21"/>
      <c r="G16" s="21">
        <v>36283.921000000002</v>
      </c>
      <c r="H16" s="21">
        <v>3219.18</v>
      </c>
      <c r="I16" s="21">
        <f t="shared" si="1"/>
        <v>0.6622322830369396</v>
      </c>
      <c r="J16" s="58">
        <f>'матер.хар-ка'!G153</f>
        <v>4861.1040000000012</v>
      </c>
      <c r="K16" s="23">
        <v>0</v>
      </c>
      <c r="L16" s="23">
        <v>0</v>
      </c>
      <c r="M16" s="21">
        <f>('матер.хар-ка'!I153+'матер.хар-ка'!J153)/1000</f>
        <v>9.4990000000000006</v>
      </c>
      <c r="N16" s="23">
        <v>0</v>
      </c>
      <c r="O16" s="23">
        <v>0</v>
      </c>
      <c r="P16" s="23" t="s">
        <v>38</v>
      </c>
    </row>
    <row r="19" spans="2:4" x14ac:dyDescent="0.25">
      <c r="B19" s="8" t="s">
        <v>29</v>
      </c>
    </row>
    <row r="22" spans="2:4" x14ac:dyDescent="0.25">
      <c r="B22" s="2" t="s">
        <v>261</v>
      </c>
      <c r="D22" s="2" t="s">
        <v>262</v>
      </c>
    </row>
  </sheetData>
  <mergeCells count="20">
    <mergeCell ref="K7:K8"/>
    <mergeCell ref="B5:B9"/>
    <mergeCell ref="C5:C9"/>
    <mergeCell ref="P7:P8"/>
    <mergeCell ref="A2:P2"/>
    <mergeCell ref="K5:P6"/>
    <mergeCell ref="D5:J6"/>
    <mergeCell ref="E7:E8"/>
    <mergeCell ref="G7:G8"/>
    <mergeCell ref="N7:N8"/>
    <mergeCell ref="O7:O8"/>
    <mergeCell ref="L7:L8"/>
    <mergeCell ref="M7:M8"/>
    <mergeCell ref="I7:I8"/>
    <mergeCell ref="A3:P3"/>
    <mergeCell ref="A5:A9"/>
    <mergeCell ref="F7:F8"/>
    <mergeCell ref="D7:D8"/>
    <mergeCell ref="H7:H8"/>
    <mergeCell ref="J7:J8"/>
  </mergeCells>
  <phoneticPr fontId="3" type="noConversion"/>
  <pageMargins left="0.31496062992125984" right="0.11811023622047245" top="0.55118110236220474" bottom="0.55118110236220474" header="0.31496062992125984" footer="0.31496062992125984"/>
  <pageSetup paperSize="9" scale="39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B9F87-F992-4735-A1E9-D4F515AD1583}">
  <dimension ref="A1:L156"/>
  <sheetViews>
    <sheetView topLeftCell="A145" workbookViewId="0">
      <selection activeCell="K161" sqref="K161"/>
    </sheetView>
  </sheetViews>
  <sheetFormatPr defaultRowHeight="15" x14ac:dyDescent="0.25"/>
  <cols>
    <col min="1" max="1" width="5.5703125" style="30" customWidth="1"/>
    <col min="2" max="2" width="49.140625" style="32" customWidth="1"/>
    <col min="3" max="3" width="27" style="30" customWidth="1"/>
    <col min="4" max="4" width="19.28515625" style="30" customWidth="1"/>
    <col min="5" max="5" width="18.85546875" style="56" customWidth="1"/>
    <col min="6" max="6" width="13.7109375" style="30" customWidth="1"/>
    <col min="7" max="7" width="14.42578125" style="50" customWidth="1"/>
    <col min="8" max="8" width="13.85546875" style="26" customWidth="1"/>
    <col min="9" max="16384" width="9.140625" style="26"/>
  </cols>
  <sheetData>
    <row r="1" spans="1:7" ht="15.75" x14ac:dyDescent="0.25">
      <c r="A1" s="91" t="s">
        <v>95</v>
      </c>
      <c r="B1" s="91"/>
      <c r="C1" s="91"/>
      <c r="D1" s="91"/>
      <c r="E1" s="91"/>
      <c r="F1" s="91"/>
      <c r="G1" s="91"/>
    </row>
    <row r="3" spans="1:7" s="27" customFormat="1" ht="30" x14ac:dyDescent="0.25">
      <c r="A3" s="28" t="s">
        <v>2</v>
      </c>
      <c r="B3" s="28" t="s">
        <v>97</v>
      </c>
      <c r="C3" s="28" t="s">
        <v>50</v>
      </c>
      <c r="D3" s="28" t="s">
        <v>96</v>
      </c>
      <c r="E3" s="51" t="s">
        <v>46</v>
      </c>
      <c r="F3" s="28" t="s">
        <v>48</v>
      </c>
      <c r="G3" s="46" t="s">
        <v>47</v>
      </c>
    </row>
    <row r="4" spans="1:7" s="35" customFormat="1" ht="15.75" x14ac:dyDescent="0.25">
      <c r="A4" s="34">
        <v>1</v>
      </c>
      <c r="B4" s="33" t="s">
        <v>49</v>
      </c>
      <c r="C4" s="34"/>
      <c r="D4" s="34"/>
      <c r="E4" s="52"/>
      <c r="F4" s="34"/>
      <c r="G4" s="47"/>
    </row>
    <row r="5" spans="1:7" x14ac:dyDescent="0.25">
      <c r="A5" s="79" t="s">
        <v>34</v>
      </c>
      <c r="B5" s="82" t="s">
        <v>155</v>
      </c>
      <c r="C5" s="85" t="s">
        <v>154</v>
      </c>
      <c r="D5" s="29">
        <v>630</v>
      </c>
      <c r="E5" s="53">
        <v>144</v>
      </c>
      <c r="F5" s="29">
        <v>2</v>
      </c>
      <c r="G5" s="48">
        <f t="shared" ref="G5:G44" si="0">D5/1000*E5*F5</f>
        <v>181.44</v>
      </c>
    </row>
    <row r="6" spans="1:7" x14ac:dyDescent="0.25">
      <c r="A6" s="80"/>
      <c r="B6" s="83"/>
      <c r="C6" s="86"/>
      <c r="D6" s="29">
        <v>426</v>
      </c>
      <c r="E6" s="53">
        <v>241</v>
      </c>
      <c r="F6" s="29">
        <v>2</v>
      </c>
      <c r="G6" s="48">
        <f t="shared" si="0"/>
        <v>205.33199999999999</v>
      </c>
    </row>
    <row r="7" spans="1:7" x14ac:dyDescent="0.25">
      <c r="A7" s="80"/>
      <c r="B7" s="83"/>
      <c r="C7" s="86"/>
      <c r="D7" s="29">
        <v>219</v>
      </c>
      <c r="E7" s="53">
        <v>135</v>
      </c>
      <c r="F7" s="29">
        <v>2</v>
      </c>
      <c r="G7" s="48">
        <f t="shared" si="0"/>
        <v>59.13</v>
      </c>
    </row>
    <row r="8" spans="1:7" x14ac:dyDescent="0.25">
      <c r="A8" s="80"/>
      <c r="B8" s="83"/>
      <c r="C8" s="86"/>
      <c r="D8" s="29">
        <v>159</v>
      </c>
      <c r="E8" s="53">
        <v>65</v>
      </c>
      <c r="F8" s="29">
        <v>2</v>
      </c>
      <c r="G8" s="48">
        <f t="shared" si="0"/>
        <v>20.67</v>
      </c>
    </row>
    <row r="9" spans="1:7" x14ac:dyDescent="0.25">
      <c r="A9" s="80"/>
      <c r="B9" s="83"/>
      <c r="C9" s="86"/>
      <c r="D9" s="29">
        <v>159</v>
      </c>
      <c r="E9" s="53">
        <v>20</v>
      </c>
      <c r="F9" s="29">
        <v>2</v>
      </c>
      <c r="G9" s="48">
        <f t="shared" si="0"/>
        <v>6.36</v>
      </c>
    </row>
    <row r="10" spans="1:7" x14ac:dyDescent="0.25">
      <c r="A10" s="80"/>
      <c r="B10" s="83"/>
      <c r="C10" s="86"/>
      <c r="D10" s="29">
        <v>133</v>
      </c>
      <c r="E10" s="53">
        <v>400</v>
      </c>
      <c r="F10" s="29">
        <v>2</v>
      </c>
      <c r="G10" s="48">
        <f t="shared" si="0"/>
        <v>106.4</v>
      </c>
    </row>
    <row r="11" spans="1:7" x14ac:dyDescent="0.25">
      <c r="A11" s="81"/>
      <c r="B11" s="84"/>
      <c r="C11" s="87"/>
      <c r="D11" s="29">
        <v>108</v>
      </c>
      <c r="E11" s="53">
        <v>360</v>
      </c>
      <c r="F11" s="29">
        <v>2</v>
      </c>
      <c r="G11" s="48">
        <f t="shared" si="0"/>
        <v>77.760000000000005</v>
      </c>
    </row>
    <row r="12" spans="1:7" ht="38.25" x14ac:dyDescent="0.25">
      <c r="A12" s="36" t="s">
        <v>35</v>
      </c>
      <c r="B12" s="31" t="s">
        <v>156</v>
      </c>
      <c r="C12" s="29" t="s">
        <v>157</v>
      </c>
      <c r="D12" s="29">
        <v>108</v>
      </c>
      <c r="E12" s="53">
        <v>18</v>
      </c>
      <c r="F12" s="29">
        <v>2</v>
      </c>
      <c r="G12" s="48">
        <f t="shared" si="0"/>
        <v>3.8879999999999999</v>
      </c>
    </row>
    <row r="13" spans="1:7" ht="20.25" customHeight="1" x14ac:dyDescent="0.25">
      <c r="A13" s="79" t="s">
        <v>36</v>
      </c>
      <c r="B13" s="82" t="s">
        <v>158</v>
      </c>
      <c r="C13" s="85" t="s">
        <v>159</v>
      </c>
      <c r="D13" s="29">
        <v>273</v>
      </c>
      <c r="E13" s="53">
        <v>216</v>
      </c>
      <c r="F13" s="29">
        <v>2</v>
      </c>
      <c r="G13" s="48">
        <f t="shared" si="0"/>
        <v>117.93600000000001</v>
      </c>
    </row>
    <row r="14" spans="1:7" ht="20.25" customHeight="1" x14ac:dyDescent="0.25">
      <c r="A14" s="81"/>
      <c r="B14" s="84"/>
      <c r="C14" s="87"/>
      <c r="D14" s="29">
        <v>133</v>
      </c>
      <c r="E14" s="53">
        <v>64</v>
      </c>
      <c r="F14" s="29">
        <v>2</v>
      </c>
      <c r="G14" s="48">
        <f t="shared" si="0"/>
        <v>17.024000000000001</v>
      </c>
    </row>
    <row r="15" spans="1:7" ht="25.5" x14ac:dyDescent="0.25">
      <c r="A15" s="36" t="s">
        <v>37</v>
      </c>
      <c r="B15" s="31" t="s">
        <v>160</v>
      </c>
      <c r="C15" s="29" t="s">
        <v>161</v>
      </c>
      <c r="D15" s="29">
        <v>89</v>
      </c>
      <c r="E15" s="53">
        <v>11</v>
      </c>
      <c r="F15" s="29">
        <v>2</v>
      </c>
      <c r="G15" s="48">
        <f t="shared" si="0"/>
        <v>1.958</v>
      </c>
    </row>
    <row r="16" spans="1:7" x14ac:dyDescent="0.25">
      <c r="A16" s="79" t="s">
        <v>77</v>
      </c>
      <c r="B16" s="82" t="s">
        <v>163</v>
      </c>
      <c r="C16" s="85" t="s">
        <v>164</v>
      </c>
      <c r="D16" s="29">
        <v>273</v>
      </c>
      <c r="E16" s="53">
        <v>138.1</v>
      </c>
      <c r="F16" s="29">
        <v>2</v>
      </c>
      <c r="G16" s="48">
        <f t="shared" si="0"/>
        <v>75.402600000000007</v>
      </c>
    </row>
    <row r="17" spans="1:7" x14ac:dyDescent="0.25">
      <c r="A17" s="80"/>
      <c r="B17" s="83"/>
      <c r="C17" s="86"/>
      <c r="D17" s="29">
        <v>159</v>
      </c>
      <c r="E17" s="53">
        <v>144.4</v>
      </c>
      <c r="F17" s="29">
        <v>2</v>
      </c>
      <c r="G17" s="48">
        <f t="shared" si="0"/>
        <v>45.919200000000004</v>
      </c>
    </row>
    <row r="18" spans="1:7" x14ac:dyDescent="0.25">
      <c r="A18" s="81"/>
      <c r="B18" s="84"/>
      <c r="C18" s="87"/>
      <c r="D18" s="29">
        <v>89</v>
      </c>
      <c r="E18" s="53">
        <v>115.5</v>
      </c>
      <c r="F18" s="29">
        <v>2</v>
      </c>
      <c r="G18" s="48">
        <f t="shared" si="0"/>
        <v>20.558999999999997</v>
      </c>
    </row>
    <row r="19" spans="1:7" x14ac:dyDescent="0.25">
      <c r="A19" s="79" t="s">
        <v>78</v>
      </c>
      <c r="B19" s="82" t="s">
        <v>168</v>
      </c>
      <c r="C19" s="85" t="s">
        <v>165</v>
      </c>
      <c r="D19" s="29">
        <v>273</v>
      </c>
      <c r="E19" s="53">
        <v>121.8</v>
      </c>
      <c r="F19" s="29">
        <v>2</v>
      </c>
      <c r="G19" s="48">
        <f t="shared" si="0"/>
        <v>66.502800000000008</v>
      </c>
    </row>
    <row r="20" spans="1:7" x14ac:dyDescent="0.25">
      <c r="A20" s="81"/>
      <c r="B20" s="84"/>
      <c r="C20" s="87"/>
      <c r="D20" s="29">
        <v>108</v>
      </c>
      <c r="E20" s="53">
        <v>16.2</v>
      </c>
      <c r="F20" s="29">
        <v>2</v>
      </c>
      <c r="G20" s="48">
        <f t="shared" si="0"/>
        <v>3.4991999999999996</v>
      </c>
    </row>
    <row r="21" spans="1:7" x14ac:dyDescent="0.25">
      <c r="A21" s="79" t="s">
        <v>79</v>
      </c>
      <c r="B21" s="82" t="s">
        <v>169</v>
      </c>
      <c r="C21" s="85" t="s">
        <v>166</v>
      </c>
      <c r="D21" s="29">
        <v>273</v>
      </c>
      <c r="E21" s="53">
        <v>76.45</v>
      </c>
      <c r="F21" s="29">
        <v>2</v>
      </c>
      <c r="G21" s="48">
        <f t="shared" si="0"/>
        <v>41.741700000000002</v>
      </c>
    </row>
    <row r="22" spans="1:7" x14ac:dyDescent="0.25">
      <c r="A22" s="80"/>
      <c r="B22" s="83"/>
      <c r="C22" s="86"/>
      <c r="D22" s="29">
        <v>219</v>
      </c>
      <c r="E22" s="53">
        <v>31.9</v>
      </c>
      <c r="F22" s="29">
        <v>2</v>
      </c>
      <c r="G22" s="48">
        <f t="shared" si="0"/>
        <v>13.972199999999999</v>
      </c>
    </row>
    <row r="23" spans="1:7" x14ac:dyDescent="0.25">
      <c r="A23" s="81"/>
      <c r="B23" s="84"/>
      <c r="C23" s="87"/>
      <c r="D23" s="29">
        <v>133</v>
      </c>
      <c r="E23" s="53">
        <v>28.65</v>
      </c>
      <c r="F23" s="29">
        <v>2</v>
      </c>
      <c r="G23" s="48">
        <f t="shared" si="0"/>
        <v>7.6208999999999998</v>
      </c>
    </row>
    <row r="24" spans="1:7" ht="25.5" x14ac:dyDescent="0.25">
      <c r="A24" s="36" t="s">
        <v>80</v>
      </c>
      <c r="B24" s="31" t="s">
        <v>170</v>
      </c>
      <c r="C24" s="29" t="s">
        <v>167</v>
      </c>
      <c r="D24" s="29">
        <v>89</v>
      </c>
      <c r="E24" s="53">
        <v>16</v>
      </c>
      <c r="F24" s="29">
        <v>2</v>
      </c>
      <c r="G24" s="48">
        <f t="shared" si="0"/>
        <v>2.8479999999999999</v>
      </c>
    </row>
    <row r="25" spans="1:7" x14ac:dyDescent="0.25">
      <c r="A25" s="79" t="s">
        <v>81</v>
      </c>
      <c r="B25" s="82" t="s">
        <v>175</v>
      </c>
      <c r="C25" s="85" t="s">
        <v>171</v>
      </c>
      <c r="D25" s="29">
        <v>159</v>
      </c>
      <c r="E25" s="53">
        <v>57.8</v>
      </c>
      <c r="F25" s="29">
        <v>2</v>
      </c>
      <c r="G25" s="48">
        <f t="shared" si="0"/>
        <v>18.380399999999998</v>
      </c>
    </row>
    <row r="26" spans="1:7" x14ac:dyDescent="0.25">
      <c r="A26" s="80"/>
      <c r="B26" s="83"/>
      <c r="C26" s="86"/>
      <c r="D26" s="29">
        <v>133</v>
      </c>
      <c r="E26" s="53">
        <v>24</v>
      </c>
      <c r="F26" s="29">
        <v>2</v>
      </c>
      <c r="G26" s="48">
        <f t="shared" si="0"/>
        <v>6.3840000000000003</v>
      </c>
    </row>
    <row r="27" spans="1:7" x14ac:dyDescent="0.25">
      <c r="A27" s="81"/>
      <c r="B27" s="84"/>
      <c r="C27" s="87"/>
      <c r="D27" s="29">
        <v>89</v>
      </c>
      <c r="E27" s="53">
        <v>98.2</v>
      </c>
      <c r="F27" s="29">
        <v>2</v>
      </c>
      <c r="G27" s="48">
        <f t="shared" si="0"/>
        <v>17.479600000000001</v>
      </c>
    </row>
    <row r="28" spans="1:7" ht="25.5" x14ac:dyDescent="0.25">
      <c r="A28" s="36" t="s">
        <v>82</v>
      </c>
      <c r="B28" s="31" t="s">
        <v>176</v>
      </c>
      <c r="C28" s="29" t="s">
        <v>172</v>
      </c>
      <c r="D28" s="29">
        <v>89</v>
      </c>
      <c r="E28" s="53">
        <v>40</v>
      </c>
      <c r="F28" s="29">
        <v>2</v>
      </c>
      <c r="G28" s="48">
        <f t="shared" si="0"/>
        <v>7.1199999999999992</v>
      </c>
    </row>
    <row r="29" spans="1:7" ht="51" x14ac:dyDescent="0.25">
      <c r="A29" s="36" t="s">
        <v>83</v>
      </c>
      <c r="B29" s="31" t="s">
        <v>173</v>
      </c>
      <c r="C29" s="29" t="s">
        <v>174</v>
      </c>
      <c r="D29" s="29">
        <v>273</v>
      </c>
      <c r="E29" s="53">
        <v>932</v>
      </c>
      <c r="F29" s="29">
        <v>2</v>
      </c>
      <c r="G29" s="48">
        <f t="shared" si="0"/>
        <v>508.87200000000001</v>
      </c>
    </row>
    <row r="30" spans="1:7" ht="25.5" x14ac:dyDescent="0.25">
      <c r="A30" s="36" t="s">
        <v>84</v>
      </c>
      <c r="B30" s="31" t="s">
        <v>177</v>
      </c>
      <c r="C30" s="29" t="s">
        <v>178</v>
      </c>
      <c r="D30" s="29">
        <v>125</v>
      </c>
      <c r="E30" s="53">
        <v>110</v>
      </c>
      <c r="F30" s="29">
        <v>2</v>
      </c>
      <c r="G30" s="48">
        <f t="shared" si="0"/>
        <v>27.5</v>
      </c>
    </row>
    <row r="31" spans="1:7" ht="25.5" x14ac:dyDescent="0.25">
      <c r="A31" s="36" t="s">
        <v>85</v>
      </c>
      <c r="B31" s="31" t="s">
        <v>185</v>
      </c>
      <c r="C31" s="29" t="s">
        <v>181</v>
      </c>
      <c r="D31" s="29">
        <v>89</v>
      </c>
      <c r="E31" s="53">
        <v>99</v>
      </c>
      <c r="F31" s="29">
        <v>2</v>
      </c>
      <c r="G31" s="48">
        <f t="shared" si="0"/>
        <v>17.622</v>
      </c>
    </row>
    <row r="32" spans="1:7" ht="25.5" x14ac:dyDescent="0.25">
      <c r="A32" s="36" t="s">
        <v>86</v>
      </c>
      <c r="B32" s="31" t="s">
        <v>186</v>
      </c>
      <c r="C32" s="29" t="s">
        <v>182</v>
      </c>
      <c r="D32" s="29">
        <v>89</v>
      </c>
      <c r="E32" s="53">
        <v>79</v>
      </c>
      <c r="F32" s="29">
        <v>2</v>
      </c>
      <c r="G32" s="48">
        <f t="shared" si="0"/>
        <v>14.061999999999999</v>
      </c>
    </row>
    <row r="33" spans="1:7" ht="51" x14ac:dyDescent="0.25">
      <c r="A33" s="36" t="s">
        <v>87</v>
      </c>
      <c r="B33" s="31" t="s">
        <v>179</v>
      </c>
      <c r="C33" s="29" t="s">
        <v>183</v>
      </c>
      <c r="D33" s="29">
        <v>89</v>
      </c>
      <c r="E33" s="53">
        <v>31</v>
      </c>
      <c r="F33" s="29">
        <v>2</v>
      </c>
      <c r="G33" s="48">
        <f t="shared" si="0"/>
        <v>5.5179999999999998</v>
      </c>
    </row>
    <row r="34" spans="1:7" ht="51" x14ac:dyDescent="0.25">
      <c r="A34" s="36" t="s">
        <v>88</v>
      </c>
      <c r="B34" s="31" t="s">
        <v>180</v>
      </c>
      <c r="C34" s="29" t="s">
        <v>184</v>
      </c>
      <c r="D34" s="29">
        <v>89</v>
      </c>
      <c r="E34" s="53">
        <v>36</v>
      </c>
      <c r="F34" s="29">
        <v>2</v>
      </c>
      <c r="G34" s="48">
        <f t="shared" si="0"/>
        <v>6.4079999999999995</v>
      </c>
    </row>
    <row r="35" spans="1:7" ht="51" customHeight="1" x14ac:dyDescent="0.25">
      <c r="A35" s="43" t="s">
        <v>89</v>
      </c>
      <c r="B35" s="45" t="s">
        <v>187</v>
      </c>
      <c r="C35" s="44" t="s">
        <v>189</v>
      </c>
      <c r="D35" s="29">
        <v>89</v>
      </c>
      <c r="E35" s="53">
        <f>13.5+4.5</f>
        <v>18</v>
      </c>
      <c r="F35" s="29">
        <v>2</v>
      </c>
      <c r="G35" s="48">
        <f t="shared" si="0"/>
        <v>3.2039999999999997</v>
      </c>
    </row>
    <row r="36" spans="1:7" ht="20.25" customHeight="1" x14ac:dyDescent="0.25">
      <c r="A36" s="79" t="s">
        <v>90</v>
      </c>
      <c r="B36" s="82" t="s">
        <v>188</v>
      </c>
      <c r="C36" s="85" t="s">
        <v>190</v>
      </c>
      <c r="D36" s="29">
        <v>219</v>
      </c>
      <c r="E36" s="53">
        <v>50.6</v>
      </c>
      <c r="F36" s="29">
        <v>2</v>
      </c>
      <c r="G36" s="48">
        <f t="shared" si="0"/>
        <v>22.162800000000001</v>
      </c>
    </row>
    <row r="37" spans="1:7" ht="20.25" customHeight="1" x14ac:dyDescent="0.25">
      <c r="A37" s="80"/>
      <c r="B37" s="83"/>
      <c r="C37" s="86"/>
      <c r="D37" s="29">
        <v>133</v>
      </c>
      <c r="E37" s="53">
        <v>89</v>
      </c>
      <c r="F37" s="29">
        <v>2</v>
      </c>
      <c r="G37" s="48">
        <f t="shared" si="0"/>
        <v>23.673999999999999</v>
      </c>
    </row>
    <row r="38" spans="1:7" ht="20.25" customHeight="1" x14ac:dyDescent="0.25">
      <c r="A38" s="81"/>
      <c r="B38" s="84"/>
      <c r="C38" s="87"/>
      <c r="D38" s="29">
        <v>89</v>
      </c>
      <c r="E38" s="53">
        <v>119.4</v>
      </c>
      <c r="F38" s="29">
        <v>2</v>
      </c>
      <c r="G38" s="48">
        <f t="shared" si="0"/>
        <v>21.2532</v>
      </c>
    </row>
    <row r="39" spans="1:7" ht="51" x14ac:dyDescent="0.25">
      <c r="A39" s="36" t="s">
        <v>91</v>
      </c>
      <c r="B39" s="31" t="s">
        <v>191</v>
      </c>
      <c r="C39" s="29" t="s">
        <v>192</v>
      </c>
      <c r="D39" s="29">
        <v>89</v>
      </c>
      <c r="E39" s="53">
        <v>21</v>
      </c>
      <c r="F39" s="29">
        <v>2</v>
      </c>
      <c r="G39" s="48">
        <f t="shared" si="0"/>
        <v>3.738</v>
      </c>
    </row>
    <row r="40" spans="1:7" ht="51" x14ac:dyDescent="0.25">
      <c r="A40" s="36" t="s">
        <v>92</v>
      </c>
      <c r="B40" s="31" t="s">
        <v>193</v>
      </c>
      <c r="C40" s="29" t="s">
        <v>194</v>
      </c>
      <c r="D40" s="29">
        <v>89</v>
      </c>
      <c r="E40" s="53">
        <v>21</v>
      </c>
      <c r="F40" s="29">
        <v>2</v>
      </c>
      <c r="G40" s="48">
        <f t="shared" si="0"/>
        <v>3.738</v>
      </c>
    </row>
    <row r="41" spans="1:7" ht="25.5" x14ac:dyDescent="0.25">
      <c r="A41" s="36" t="s">
        <v>93</v>
      </c>
      <c r="B41" s="31" t="s">
        <v>195</v>
      </c>
      <c r="C41" s="29" t="s">
        <v>197</v>
      </c>
      <c r="D41" s="29">
        <v>89</v>
      </c>
      <c r="E41" s="53">
        <v>21</v>
      </c>
      <c r="F41" s="29">
        <v>2</v>
      </c>
      <c r="G41" s="48">
        <f t="shared" si="0"/>
        <v>3.738</v>
      </c>
    </row>
    <row r="42" spans="1:7" ht="25.5" x14ac:dyDescent="0.25">
      <c r="A42" s="36" t="s">
        <v>94</v>
      </c>
      <c r="B42" s="31" t="s">
        <v>196</v>
      </c>
      <c r="C42" s="29" t="s">
        <v>198</v>
      </c>
      <c r="D42" s="29">
        <v>89</v>
      </c>
      <c r="E42" s="53">
        <v>31</v>
      </c>
      <c r="F42" s="29">
        <v>2</v>
      </c>
      <c r="G42" s="48">
        <f t="shared" si="0"/>
        <v>5.5179999999999998</v>
      </c>
    </row>
    <row r="43" spans="1:7" s="42" customFormat="1" x14ac:dyDescent="0.25">
      <c r="A43" s="39"/>
      <c r="B43" s="40" t="s">
        <v>162</v>
      </c>
      <c r="C43" s="41"/>
      <c r="D43" s="38"/>
      <c r="E43" s="54">
        <f>SUM(E5:E42)</f>
        <v>4241</v>
      </c>
      <c r="F43" s="38"/>
      <c r="G43" s="49">
        <f>SUM(G5:G42)</f>
        <v>1792.3355999999999</v>
      </c>
    </row>
    <row r="44" spans="1:7" s="35" customFormat="1" ht="15.75" x14ac:dyDescent="0.25">
      <c r="A44" s="34">
        <v>2</v>
      </c>
      <c r="B44" s="33" t="s">
        <v>51</v>
      </c>
      <c r="C44" s="34"/>
      <c r="D44" s="34"/>
      <c r="E44" s="52"/>
      <c r="F44" s="34"/>
      <c r="G44" s="48">
        <f t="shared" si="0"/>
        <v>0</v>
      </c>
    </row>
    <row r="45" spans="1:7" x14ac:dyDescent="0.25">
      <c r="A45" s="79" t="s">
        <v>52</v>
      </c>
      <c r="B45" s="82" t="s">
        <v>103</v>
      </c>
      <c r="C45" s="85" t="s">
        <v>104</v>
      </c>
      <c r="D45" s="29">
        <v>426</v>
      </c>
      <c r="E45" s="55">
        <f>52.7+0.3</f>
        <v>53</v>
      </c>
      <c r="F45" s="29">
        <v>2</v>
      </c>
      <c r="G45" s="48">
        <f>D45/1000*E45*F45</f>
        <v>45.155999999999999</v>
      </c>
    </row>
    <row r="46" spans="1:7" x14ac:dyDescent="0.25">
      <c r="A46" s="80"/>
      <c r="B46" s="83"/>
      <c r="C46" s="86"/>
      <c r="D46" s="29">
        <v>426</v>
      </c>
      <c r="E46" s="55">
        <v>3</v>
      </c>
      <c r="F46" s="29">
        <v>2</v>
      </c>
      <c r="G46" s="48">
        <f t="shared" ref="G46:G79" si="1">D46/1000*E46*F46</f>
        <v>2.556</v>
      </c>
    </row>
    <row r="47" spans="1:7" x14ac:dyDescent="0.25">
      <c r="A47" s="80"/>
      <c r="B47" s="83"/>
      <c r="C47" s="86"/>
      <c r="D47" s="29">
        <v>377</v>
      </c>
      <c r="E47" s="55">
        <f>40.5+0.5</f>
        <v>41</v>
      </c>
      <c r="F47" s="29">
        <v>2</v>
      </c>
      <c r="G47" s="48">
        <f t="shared" si="1"/>
        <v>30.914000000000001</v>
      </c>
    </row>
    <row r="48" spans="1:7" x14ac:dyDescent="0.25">
      <c r="A48" s="80"/>
      <c r="B48" s="83"/>
      <c r="C48" s="86"/>
      <c r="D48" s="29">
        <v>377</v>
      </c>
      <c r="E48" s="55">
        <f>128.2-0.2</f>
        <v>127.99999999999999</v>
      </c>
      <c r="F48" s="29">
        <v>2</v>
      </c>
      <c r="G48" s="48">
        <f t="shared" si="1"/>
        <v>96.511999999999986</v>
      </c>
    </row>
    <row r="49" spans="1:7" x14ac:dyDescent="0.25">
      <c r="A49" s="81"/>
      <c r="B49" s="84"/>
      <c r="C49" s="87"/>
      <c r="D49" s="29">
        <v>108</v>
      </c>
      <c r="E49" s="55">
        <f>18.3-0.3</f>
        <v>18</v>
      </c>
      <c r="F49" s="29">
        <v>2</v>
      </c>
      <c r="G49" s="48">
        <f t="shared" si="1"/>
        <v>3.8879999999999999</v>
      </c>
    </row>
    <row r="50" spans="1:7" ht="36" customHeight="1" x14ac:dyDescent="0.25">
      <c r="A50" s="79" t="s">
        <v>53</v>
      </c>
      <c r="B50" s="82" t="s">
        <v>105</v>
      </c>
      <c r="C50" s="85" t="s">
        <v>106</v>
      </c>
      <c r="D50" s="29">
        <v>133</v>
      </c>
      <c r="E50" s="53">
        <v>79</v>
      </c>
      <c r="F50" s="29">
        <v>2</v>
      </c>
      <c r="G50" s="48">
        <f t="shared" si="1"/>
        <v>21.014000000000003</v>
      </c>
    </row>
    <row r="51" spans="1:7" ht="36" customHeight="1" x14ac:dyDescent="0.25">
      <c r="A51" s="81"/>
      <c r="B51" s="84"/>
      <c r="C51" s="87"/>
      <c r="D51" s="29">
        <v>108</v>
      </c>
      <c r="E51" s="53">
        <v>94</v>
      </c>
      <c r="F51" s="29">
        <v>2</v>
      </c>
      <c r="G51" s="48">
        <f t="shared" si="1"/>
        <v>20.303999999999998</v>
      </c>
    </row>
    <row r="52" spans="1:7" ht="25.5" customHeight="1" x14ac:dyDescent="0.25">
      <c r="A52" s="79" t="s">
        <v>54</v>
      </c>
      <c r="B52" s="82" t="s">
        <v>107</v>
      </c>
      <c r="C52" s="85" t="s">
        <v>108</v>
      </c>
      <c r="D52" s="29">
        <v>133</v>
      </c>
      <c r="E52" s="53">
        <v>87</v>
      </c>
      <c r="F52" s="29">
        <v>2</v>
      </c>
      <c r="G52" s="48">
        <f t="shared" si="1"/>
        <v>23.142000000000003</v>
      </c>
    </row>
    <row r="53" spans="1:7" ht="25.5" customHeight="1" x14ac:dyDescent="0.25">
      <c r="A53" s="80"/>
      <c r="B53" s="83"/>
      <c r="C53" s="86"/>
      <c r="D53" s="29">
        <v>377</v>
      </c>
      <c r="E53" s="53">
        <v>63</v>
      </c>
      <c r="F53" s="29">
        <v>2</v>
      </c>
      <c r="G53" s="48">
        <f t="shared" si="1"/>
        <v>47.502000000000002</v>
      </c>
    </row>
    <row r="54" spans="1:7" ht="25.5" customHeight="1" x14ac:dyDescent="0.25">
      <c r="A54" s="81"/>
      <c r="B54" s="84"/>
      <c r="C54" s="87"/>
      <c r="D54" s="29">
        <v>377</v>
      </c>
      <c r="E54" s="53">
        <v>117.99999999999999</v>
      </c>
      <c r="F54" s="29">
        <v>2</v>
      </c>
      <c r="G54" s="48">
        <f t="shared" si="1"/>
        <v>88.971999999999994</v>
      </c>
    </row>
    <row r="55" spans="1:7" ht="20.25" customHeight="1" x14ac:dyDescent="0.25">
      <c r="A55" s="79" t="s">
        <v>55</v>
      </c>
      <c r="B55" s="82" t="s">
        <v>109</v>
      </c>
      <c r="C55" s="85" t="s">
        <v>110</v>
      </c>
      <c r="D55" s="29">
        <v>377</v>
      </c>
      <c r="E55" s="53">
        <v>122</v>
      </c>
      <c r="F55" s="29">
        <v>2</v>
      </c>
      <c r="G55" s="48">
        <f t="shared" si="1"/>
        <v>91.988</v>
      </c>
    </row>
    <row r="56" spans="1:7" ht="20.25" customHeight="1" x14ac:dyDescent="0.25">
      <c r="A56" s="80"/>
      <c r="B56" s="83"/>
      <c r="C56" s="86"/>
      <c r="D56" s="29">
        <v>159</v>
      </c>
      <c r="E56" s="53">
        <v>86</v>
      </c>
      <c r="F56" s="29">
        <v>2</v>
      </c>
      <c r="G56" s="48">
        <f t="shared" si="1"/>
        <v>27.347999999999999</v>
      </c>
    </row>
    <row r="57" spans="1:7" ht="20.25" customHeight="1" x14ac:dyDescent="0.25">
      <c r="A57" s="81"/>
      <c r="B57" s="84"/>
      <c r="C57" s="87"/>
      <c r="D57" s="29">
        <v>108</v>
      </c>
      <c r="E57" s="53">
        <v>50</v>
      </c>
      <c r="F57" s="29">
        <v>2</v>
      </c>
      <c r="G57" s="48">
        <f t="shared" si="1"/>
        <v>10.8</v>
      </c>
    </row>
    <row r="58" spans="1:7" ht="51" x14ac:dyDescent="0.25">
      <c r="A58" s="36" t="s">
        <v>56</v>
      </c>
      <c r="B58" s="31" t="s">
        <v>111</v>
      </c>
      <c r="C58" s="29" t="s">
        <v>115</v>
      </c>
      <c r="D58" s="29">
        <v>377</v>
      </c>
      <c r="E58" s="53">
        <v>208</v>
      </c>
      <c r="F58" s="29">
        <v>2</v>
      </c>
      <c r="G58" s="48">
        <f t="shared" si="1"/>
        <v>156.83199999999999</v>
      </c>
    </row>
    <row r="59" spans="1:7" ht="51" x14ac:dyDescent="0.25">
      <c r="A59" s="36" t="s">
        <v>57</v>
      </c>
      <c r="B59" s="31" t="s">
        <v>112</v>
      </c>
      <c r="C59" s="29" t="s">
        <v>116</v>
      </c>
      <c r="D59" s="29">
        <v>108</v>
      </c>
      <c r="E59" s="53">
        <v>32</v>
      </c>
      <c r="F59" s="29">
        <v>2</v>
      </c>
      <c r="G59" s="48">
        <f t="shared" si="1"/>
        <v>6.9119999999999999</v>
      </c>
    </row>
    <row r="60" spans="1:7" ht="51" x14ac:dyDescent="0.25">
      <c r="A60" s="36" t="s">
        <v>58</v>
      </c>
      <c r="B60" s="31" t="s">
        <v>113</v>
      </c>
      <c r="C60" s="29" t="s">
        <v>117</v>
      </c>
      <c r="D60" s="29">
        <v>108</v>
      </c>
      <c r="E60" s="53">
        <v>25</v>
      </c>
      <c r="F60" s="29">
        <v>2</v>
      </c>
      <c r="G60" s="48">
        <f t="shared" si="1"/>
        <v>5.4</v>
      </c>
    </row>
    <row r="61" spans="1:7" ht="63.75" x14ac:dyDescent="0.25">
      <c r="A61" s="36" t="s">
        <v>59</v>
      </c>
      <c r="B61" s="31" t="s">
        <v>114</v>
      </c>
      <c r="C61" s="29" t="s">
        <v>118</v>
      </c>
      <c r="D61" s="29">
        <v>325</v>
      </c>
      <c r="E61" s="53">
        <v>271</v>
      </c>
      <c r="F61" s="29">
        <v>2</v>
      </c>
      <c r="G61" s="48">
        <f t="shared" si="1"/>
        <v>176.15</v>
      </c>
    </row>
    <row r="62" spans="1:7" s="37" customFormat="1" ht="47.25" customHeight="1" x14ac:dyDescent="0.25">
      <c r="A62" s="79" t="s">
        <v>60</v>
      </c>
      <c r="B62" s="82" t="s">
        <v>119</v>
      </c>
      <c r="C62" s="85" t="s">
        <v>120</v>
      </c>
      <c r="D62" s="29">
        <v>273</v>
      </c>
      <c r="E62" s="53">
        <v>118</v>
      </c>
      <c r="F62" s="29">
        <v>2</v>
      </c>
      <c r="G62" s="48">
        <f t="shared" si="1"/>
        <v>64.428000000000011</v>
      </c>
    </row>
    <row r="63" spans="1:7" s="37" customFormat="1" ht="47.25" customHeight="1" x14ac:dyDescent="0.25">
      <c r="A63" s="81"/>
      <c r="B63" s="84"/>
      <c r="C63" s="87"/>
      <c r="D63" s="29">
        <v>133</v>
      </c>
      <c r="E63" s="53">
        <v>33</v>
      </c>
      <c r="F63" s="29">
        <v>2</v>
      </c>
      <c r="G63" s="48">
        <f t="shared" si="1"/>
        <v>8.7780000000000005</v>
      </c>
    </row>
    <row r="64" spans="1:7" ht="63.75" x14ac:dyDescent="0.25">
      <c r="A64" s="36" t="s">
        <v>61</v>
      </c>
      <c r="B64" s="31" t="s">
        <v>121</v>
      </c>
      <c r="C64" s="29" t="s">
        <v>137</v>
      </c>
      <c r="D64" s="29">
        <v>273</v>
      </c>
      <c r="E64" s="53">
        <v>178</v>
      </c>
      <c r="F64" s="29">
        <v>2</v>
      </c>
      <c r="G64" s="48">
        <f t="shared" si="1"/>
        <v>97.188000000000002</v>
      </c>
    </row>
    <row r="65" spans="1:8" ht="51" x14ac:dyDescent="0.25">
      <c r="A65" s="36" t="s">
        <v>62</v>
      </c>
      <c r="B65" s="31" t="s">
        <v>122</v>
      </c>
      <c r="C65" s="29" t="s">
        <v>138</v>
      </c>
      <c r="D65" s="29">
        <v>273</v>
      </c>
      <c r="E65" s="53">
        <v>95</v>
      </c>
      <c r="F65" s="29">
        <v>2</v>
      </c>
      <c r="G65" s="48">
        <f t="shared" si="1"/>
        <v>51.870000000000005</v>
      </c>
    </row>
    <row r="66" spans="1:8" ht="51" x14ac:dyDescent="0.25">
      <c r="A66" s="36" t="s">
        <v>63</v>
      </c>
      <c r="B66" s="31" t="s">
        <v>123</v>
      </c>
      <c r="C66" s="29" t="s">
        <v>139</v>
      </c>
      <c r="D66" s="29">
        <v>108</v>
      </c>
      <c r="E66" s="53">
        <v>16</v>
      </c>
      <c r="F66" s="29">
        <v>2</v>
      </c>
      <c r="G66" s="48">
        <f t="shared" si="1"/>
        <v>3.456</v>
      </c>
    </row>
    <row r="67" spans="1:8" ht="51" x14ac:dyDescent="0.25">
      <c r="A67" s="36" t="s">
        <v>64</v>
      </c>
      <c r="B67" s="31" t="s">
        <v>124</v>
      </c>
      <c r="C67" s="29" t="s">
        <v>140</v>
      </c>
      <c r="D67" s="29">
        <v>219</v>
      </c>
      <c r="E67" s="53">
        <v>34</v>
      </c>
      <c r="F67" s="29">
        <v>2</v>
      </c>
      <c r="G67" s="48">
        <f t="shared" si="1"/>
        <v>14.891999999999999</v>
      </c>
    </row>
    <row r="68" spans="1:8" ht="51" x14ac:dyDescent="0.25">
      <c r="A68" s="36" t="s">
        <v>65</v>
      </c>
      <c r="B68" s="31" t="s">
        <v>125</v>
      </c>
      <c r="C68" s="29" t="s">
        <v>141</v>
      </c>
      <c r="D68" s="29">
        <v>159</v>
      </c>
      <c r="E68" s="53">
        <v>218</v>
      </c>
      <c r="F68" s="29">
        <v>2</v>
      </c>
      <c r="G68" s="48">
        <f t="shared" si="1"/>
        <v>69.323999999999998</v>
      </c>
    </row>
    <row r="69" spans="1:8" ht="51" x14ac:dyDescent="0.25">
      <c r="A69" s="36" t="s">
        <v>66</v>
      </c>
      <c r="B69" s="31" t="s">
        <v>126</v>
      </c>
      <c r="C69" s="29" t="s">
        <v>142</v>
      </c>
      <c r="D69" s="29">
        <v>108</v>
      </c>
      <c r="E69" s="53">
        <v>10</v>
      </c>
      <c r="F69" s="29">
        <v>2</v>
      </c>
      <c r="G69" s="48">
        <f t="shared" si="1"/>
        <v>2.16</v>
      </c>
    </row>
    <row r="70" spans="1:8" ht="51" x14ac:dyDescent="0.25">
      <c r="A70" s="36" t="s">
        <v>67</v>
      </c>
      <c r="B70" s="31" t="s">
        <v>127</v>
      </c>
      <c r="C70" s="29" t="s">
        <v>143</v>
      </c>
      <c r="D70" s="29">
        <v>219</v>
      </c>
      <c r="E70" s="53">
        <v>78</v>
      </c>
      <c r="F70" s="29">
        <v>2</v>
      </c>
      <c r="G70" s="48">
        <f t="shared" si="1"/>
        <v>34.164000000000001</v>
      </c>
    </row>
    <row r="71" spans="1:8" ht="51" x14ac:dyDescent="0.25">
      <c r="A71" s="36" t="s">
        <v>68</v>
      </c>
      <c r="B71" s="31" t="s">
        <v>128</v>
      </c>
      <c r="C71" s="29" t="s">
        <v>144</v>
      </c>
      <c r="D71" s="29">
        <v>108</v>
      </c>
      <c r="E71" s="53">
        <v>80</v>
      </c>
      <c r="F71" s="29">
        <v>2</v>
      </c>
      <c r="G71" s="48">
        <f t="shared" si="1"/>
        <v>17.28</v>
      </c>
    </row>
    <row r="72" spans="1:8" ht="76.5" x14ac:dyDescent="0.25">
      <c r="A72" s="36" t="s">
        <v>69</v>
      </c>
      <c r="B72" s="31" t="s">
        <v>129</v>
      </c>
      <c r="C72" s="29" t="s">
        <v>145</v>
      </c>
      <c r="D72" s="29">
        <v>108</v>
      </c>
      <c r="E72" s="53">
        <v>10</v>
      </c>
      <c r="F72" s="29">
        <v>2</v>
      </c>
      <c r="G72" s="48">
        <f t="shared" si="1"/>
        <v>2.16</v>
      </c>
    </row>
    <row r="73" spans="1:8" ht="51" x14ac:dyDescent="0.25">
      <c r="A73" s="36" t="s">
        <v>70</v>
      </c>
      <c r="B73" s="31" t="s">
        <v>130</v>
      </c>
      <c r="C73" s="29" t="s">
        <v>146</v>
      </c>
      <c r="D73" s="29">
        <v>133</v>
      </c>
      <c r="E73" s="53">
        <v>37</v>
      </c>
      <c r="F73" s="29">
        <v>2</v>
      </c>
      <c r="G73" s="48">
        <f t="shared" si="1"/>
        <v>9.8420000000000005</v>
      </c>
    </row>
    <row r="74" spans="1:8" ht="51" x14ac:dyDescent="0.25">
      <c r="A74" s="36" t="s">
        <v>71</v>
      </c>
      <c r="B74" s="31" t="s">
        <v>131</v>
      </c>
      <c r="C74" s="29" t="s">
        <v>147</v>
      </c>
      <c r="D74" s="29">
        <v>108</v>
      </c>
      <c r="E74" s="53">
        <v>6</v>
      </c>
      <c r="F74" s="29">
        <v>2</v>
      </c>
      <c r="G74" s="48">
        <f t="shared" si="1"/>
        <v>1.296</v>
      </c>
    </row>
    <row r="75" spans="1:8" ht="25.5" x14ac:dyDescent="0.25">
      <c r="A75" s="36" t="s">
        <v>98</v>
      </c>
      <c r="B75" s="31" t="s">
        <v>132</v>
      </c>
      <c r="C75" s="29" t="s">
        <v>148</v>
      </c>
      <c r="D75" s="29">
        <v>159</v>
      </c>
      <c r="E75" s="53">
        <v>122</v>
      </c>
      <c r="F75" s="29">
        <v>2</v>
      </c>
      <c r="G75" s="48">
        <f t="shared" si="1"/>
        <v>38.795999999999999</v>
      </c>
    </row>
    <row r="76" spans="1:8" ht="25.5" x14ac:dyDescent="0.25">
      <c r="A76" s="36" t="s">
        <v>99</v>
      </c>
      <c r="B76" s="31" t="s">
        <v>133</v>
      </c>
      <c r="C76" s="29" t="s">
        <v>149</v>
      </c>
      <c r="D76" s="29">
        <v>108</v>
      </c>
      <c r="E76" s="53">
        <v>6</v>
      </c>
      <c r="F76" s="29">
        <v>2</v>
      </c>
      <c r="G76" s="48">
        <f t="shared" si="1"/>
        <v>1.296</v>
      </c>
    </row>
    <row r="77" spans="1:8" ht="25.5" x14ac:dyDescent="0.25">
      <c r="A77" s="36" t="s">
        <v>100</v>
      </c>
      <c r="B77" s="31" t="s">
        <v>134</v>
      </c>
      <c r="C77" s="29" t="s">
        <v>150</v>
      </c>
      <c r="D77" s="29">
        <v>108</v>
      </c>
      <c r="E77" s="53">
        <v>21</v>
      </c>
      <c r="F77" s="29">
        <v>2</v>
      </c>
      <c r="G77" s="48">
        <f t="shared" si="1"/>
        <v>4.5359999999999996</v>
      </c>
    </row>
    <row r="78" spans="1:8" ht="25.5" x14ac:dyDescent="0.25">
      <c r="A78" s="36" t="s">
        <v>101</v>
      </c>
      <c r="B78" s="31" t="s">
        <v>135</v>
      </c>
      <c r="C78" s="29" t="s">
        <v>151</v>
      </c>
      <c r="D78" s="29">
        <v>108</v>
      </c>
      <c r="E78" s="53">
        <v>89</v>
      </c>
      <c r="F78" s="29">
        <v>2</v>
      </c>
      <c r="G78" s="48">
        <f t="shared" si="1"/>
        <v>19.224</v>
      </c>
    </row>
    <row r="79" spans="1:8" ht="25.5" x14ac:dyDescent="0.25">
      <c r="A79" s="36" t="s">
        <v>102</v>
      </c>
      <c r="B79" s="31" t="s">
        <v>136</v>
      </c>
      <c r="C79" s="29" t="s">
        <v>153</v>
      </c>
      <c r="D79" s="29">
        <v>133</v>
      </c>
      <c r="E79" s="53">
        <v>34</v>
      </c>
      <c r="F79" s="29">
        <v>2</v>
      </c>
      <c r="G79" s="48">
        <f t="shared" si="1"/>
        <v>9.0440000000000005</v>
      </c>
    </row>
    <row r="80" spans="1:8" s="42" customFormat="1" x14ac:dyDescent="0.25">
      <c r="A80" s="39"/>
      <c r="B80" s="40" t="s">
        <v>152</v>
      </c>
      <c r="C80" s="41"/>
      <c r="D80" s="38"/>
      <c r="E80" s="60">
        <f>SUM(E45:E79)</f>
        <v>2663</v>
      </c>
      <c r="F80" s="60"/>
      <c r="G80" s="60">
        <f>SUM(G45:G79)</f>
        <v>1305.1240000000005</v>
      </c>
      <c r="H80" s="62"/>
    </row>
    <row r="81" spans="1:10" s="35" customFormat="1" ht="15.75" x14ac:dyDescent="0.25">
      <c r="A81" s="34">
        <v>3</v>
      </c>
      <c r="B81" s="33" t="s">
        <v>72</v>
      </c>
      <c r="C81" s="34"/>
      <c r="D81" s="34"/>
      <c r="E81" s="52"/>
      <c r="F81" s="34"/>
      <c r="G81" s="47"/>
      <c r="I81" s="63" t="s">
        <v>258</v>
      </c>
    </row>
    <row r="82" spans="1:10" x14ac:dyDescent="0.25">
      <c r="A82" s="36" t="s">
        <v>75</v>
      </c>
      <c r="B82" s="31" t="s">
        <v>73</v>
      </c>
      <c r="C82" s="29"/>
      <c r="D82" s="29">
        <v>159</v>
      </c>
      <c r="E82" s="53">
        <v>465.3</v>
      </c>
      <c r="F82" s="29">
        <v>1</v>
      </c>
      <c r="G82" s="48">
        <f t="shared" ref="G82:G84" si="2">D82/1000*E82*F82</f>
        <v>73.982700000000008</v>
      </c>
      <c r="H82" s="26" t="s">
        <v>260</v>
      </c>
      <c r="I82" s="26">
        <f>E82/2</f>
        <v>232.65</v>
      </c>
    </row>
    <row r="83" spans="1:10" x14ac:dyDescent="0.25">
      <c r="A83" s="79" t="s">
        <v>76</v>
      </c>
      <c r="B83" s="82" t="s">
        <v>74</v>
      </c>
      <c r="C83" s="29"/>
      <c r="D83" s="29">
        <v>159</v>
      </c>
      <c r="E83" s="53">
        <v>465.3</v>
      </c>
      <c r="F83" s="29">
        <v>2</v>
      </c>
      <c r="G83" s="48">
        <f>D83/1000*E83*F83</f>
        <v>147.96540000000002</v>
      </c>
      <c r="H83" s="26" t="s">
        <v>255</v>
      </c>
      <c r="I83" s="61">
        <f>E83</f>
        <v>465.3</v>
      </c>
    </row>
    <row r="84" spans="1:10" x14ac:dyDescent="0.25">
      <c r="A84" s="81"/>
      <c r="B84" s="84"/>
      <c r="C84" s="29"/>
      <c r="D84" s="29">
        <v>108</v>
      </c>
      <c r="E84" s="53">
        <v>64.3</v>
      </c>
      <c r="F84" s="29">
        <v>2</v>
      </c>
      <c r="G84" s="48">
        <f t="shared" si="2"/>
        <v>13.8888</v>
      </c>
      <c r="H84" s="26" t="s">
        <v>255</v>
      </c>
      <c r="I84" s="61">
        <f>E84</f>
        <v>64.3</v>
      </c>
    </row>
    <row r="85" spans="1:10" s="42" customFormat="1" x14ac:dyDescent="0.25">
      <c r="A85" s="39"/>
      <c r="B85" s="40" t="s">
        <v>199</v>
      </c>
      <c r="C85" s="41"/>
      <c r="D85" s="38"/>
      <c r="E85" s="54">
        <f>SUM(E82:E84)</f>
        <v>994.9</v>
      </c>
      <c r="F85" s="38"/>
      <c r="G85" s="49">
        <f>SUM(G82:G84)</f>
        <v>235.83690000000001</v>
      </c>
      <c r="I85" s="42">
        <f>SUM(I82:I84)</f>
        <v>762.25</v>
      </c>
    </row>
    <row r="86" spans="1:10" s="35" customFormat="1" ht="15.75" x14ac:dyDescent="0.25">
      <c r="A86" s="34">
        <v>4</v>
      </c>
      <c r="B86" s="33" t="s">
        <v>200</v>
      </c>
      <c r="C86" s="34"/>
      <c r="D86" s="34"/>
      <c r="E86" s="52"/>
      <c r="F86" s="34"/>
      <c r="G86" s="47"/>
      <c r="I86" s="35" t="s">
        <v>257</v>
      </c>
      <c r="J86" s="35" t="s">
        <v>256</v>
      </c>
    </row>
    <row r="87" spans="1:10" x14ac:dyDescent="0.25">
      <c r="A87" s="79" t="s">
        <v>204</v>
      </c>
      <c r="B87" s="82" t="s">
        <v>203</v>
      </c>
      <c r="C87" s="85" t="s">
        <v>205</v>
      </c>
      <c r="D87" s="29">
        <v>45</v>
      </c>
      <c r="E87" s="53">
        <v>17</v>
      </c>
      <c r="F87" s="29">
        <v>1</v>
      </c>
      <c r="G87" s="48">
        <f t="shared" ref="G87:G151" si="3">D87/1000*E87*F87</f>
        <v>0.76500000000000001</v>
      </c>
      <c r="H87" s="26" t="s">
        <v>256</v>
      </c>
      <c r="J87" s="61">
        <f>(E87+E88)/2</f>
        <v>17</v>
      </c>
    </row>
    <row r="88" spans="1:10" x14ac:dyDescent="0.25">
      <c r="A88" s="80"/>
      <c r="B88" s="83"/>
      <c r="C88" s="86"/>
      <c r="D88" s="29">
        <v>76</v>
      </c>
      <c r="E88" s="53">
        <v>17</v>
      </c>
      <c r="F88" s="29">
        <v>1</v>
      </c>
      <c r="G88" s="48">
        <f t="shared" si="3"/>
        <v>1.292</v>
      </c>
      <c r="H88" s="26" t="s">
        <v>256</v>
      </c>
    </row>
    <row r="89" spans="1:10" x14ac:dyDescent="0.25">
      <c r="A89" s="81"/>
      <c r="B89" s="84"/>
      <c r="C89" s="87"/>
      <c r="D89" s="29">
        <v>108</v>
      </c>
      <c r="E89" s="53">
        <v>17</v>
      </c>
      <c r="F89" s="29">
        <v>2</v>
      </c>
      <c r="G89" s="48">
        <f t="shared" si="3"/>
        <v>3.6720000000000002</v>
      </c>
      <c r="H89" s="26" t="s">
        <v>255</v>
      </c>
      <c r="I89" s="61">
        <f>E89</f>
        <v>17</v>
      </c>
    </row>
    <row r="90" spans="1:10" x14ac:dyDescent="0.25">
      <c r="A90" s="88" t="s">
        <v>207</v>
      </c>
      <c r="B90" s="82" t="s">
        <v>206</v>
      </c>
      <c r="C90" s="85" t="s">
        <v>213</v>
      </c>
      <c r="D90" s="29">
        <v>57</v>
      </c>
      <c r="E90" s="53">
        <v>171.5</v>
      </c>
      <c r="F90" s="29">
        <v>1</v>
      </c>
      <c r="G90" s="48">
        <f t="shared" si="3"/>
        <v>9.775500000000001</v>
      </c>
      <c r="H90" s="26" t="s">
        <v>256</v>
      </c>
      <c r="J90" s="26">
        <f>(E90+E91+E92+E93+E94)/2</f>
        <v>288.2</v>
      </c>
    </row>
    <row r="91" spans="1:10" x14ac:dyDescent="0.25">
      <c r="A91" s="89"/>
      <c r="B91" s="83"/>
      <c r="C91" s="86"/>
      <c r="D91" s="29">
        <v>76</v>
      </c>
      <c r="E91" s="53">
        <v>88.9</v>
      </c>
      <c r="F91" s="29">
        <v>1</v>
      </c>
      <c r="G91" s="48">
        <f t="shared" si="3"/>
        <v>6.7564000000000002</v>
      </c>
      <c r="H91" s="26" t="s">
        <v>256</v>
      </c>
    </row>
    <row r="92" spans="1:10" x14ac:dyDescent="0.25">
      <c r="A92" s="89"/>
      <c r="B92" s="83"/>
      <c r="C92" s="86"/>
      <c r="D92" s="29">
        <v>89</v>
      </c>
      <c r="E92" s="53">
        <v>197.70000000000002</v>
      </c>
      <c r="F92" s="29">
        <v>1</v>
      </c>
      <c r="G92" s="48">
        <f t="shared" si="3"/>
        <v>17.595300000000002</v>
      </c>
      <c r="H92" s="26" t="s">
        <v>256</v>
      </c>
    </row>
    <row r="93" spans="1:10" x14ac:dyDescent="0.25">
      <c r="A93" s="89"/>
      <c r="B93" s="83"/>
      <c r="C93" s="86"/>
      <c r="D93" s="29">
        <v>108</v>
      </c>
      <c r="E93" s="53">
        <v>88.9</v>
      </c>
      <c r="F93" s="29">
        <v>1</v>
      </c>
      <c r="G93" s="48">
        <f t="shared" si="3"/>
        <v>9.6012000000000004</v>
      </c>
      <c r="H93" s="26" t="s">
        <v>256</v>
      </c>
    </row>
    <row r="94" spans="1:10" x14ac:dyDescent="0.25">
      <c r="A94" s="89"/>
      <c r="B94" s="83"/>
      <c r="C94" s="86"/>
      <c r="D94" s="29">
        <v>133</v>
      </c>
      <c r="E94" s="53">
        <v>29.4</v>
      </c>
      <c r="F94" s="29">
        <v>1</v>
      </c>
      <c r="G94" s="48">
        <f t="shared" si="3"/>
        <v>3.9102000000000001</v>
      </c>
      <c r="H94" s="26" t="s">
        <v>256</v>
      </c>
    </row>
    <row r="95" spans="1:10" x14ac:dyDescent="0.25">
      <c r="A95" s="89"/>
      <c r="B95" s="83"/>
      <c r="C95" s="86"/>
      <c r="D95" s="29">
        <v>133</v>
      </c>
      <c r="E95" s="53">
        <v>171.5</v>
      </c>
      <c r="F95" s="29">
        <v>2</v>
      </c>
      <c r="G95" s="48">
        <f t="shared" si="3"/>
        <v>45.619</v>
      </c>
      <c r="H95" s="26" t="s">
        <v>255</v>
      </c>
      <c r="I95" s="61">
        <f>E95</f>
        <v>171.5</v>
      </c>
    </row>
    <row r="96" spans="1:10" x14ac:dyDescent="0.25">
      <c r="A96" s="90"/>
      <c r="B96" s="84"/>
      <c r="C96" s="87"/>
      <c r="D96" s="29">
        <v>219</v>
      </c>
      <c r="E96" s="53">
        <v>118.3</v>
      </c>
      <c r="F96" s="29">
        <v>2</v>
      </c>
      <c r="G96" s="48">
        <f t="shared" si="3"/>
        <v>51.815399999999997</v>
      </c>
      <c r="H96" s="26" t="s">
        <v>255</v>
      </c>
      <c r="I96" s="61">
        <f>E96</f>
        <v>118.3</v>
      </c>
    </row>
    <row r="97" spans="1:10" ht="25.5" customHeight="1" x14ac:dyDescent="0.25">
      <c r="A97" s="79" t="s">
        <v>208</v>
      </c>
      <c r="B97" s="82" t="s">
        <v>224</v>
      </c>
      <c r="C97" s="85" t="s">
        <v>225</v>
      </c>
      <c r="D97" s="29">
        <v>57</v>
      </c>
      <c r="E97" s="53">
        <v>187</v>
      </c>
      <c r="F97" s="29">
        <v>1</v>
      </c>
      <c r="G97" s="48">
        <f t="shared" si="3"/>
        <v>10.659000000000001</v>
      </c>
      <c r="H97" s="26" t="s">
        <v>256</v>
      </c>
      <c r="J97" s="26">
        <f>(E97+E98+E99+E100+E101)/2</f>
        <v>311</v>
      </c>
    </row>
    <row r="98" spans="1:10" x14ac:dyDescent="0.25">
      <c r="A98" s="80"/>
      <c r="B98" s="83"/>
      <c r="C98" s="86"/>
      <c r="D98" s="29">
        <v>76</v>
      </c>
      <c r="E98" s="53">
        <v>66</v>
      </c>
      <c r="F98" s="29">
        <v>1</v>
      </c>
      <c r="G98" s="48">
        <f t="shared" si="3"/>
        <v>5.016</v>
      </c>
      <c r="H98" s="26" t="s">
        <v>256</v>
      </c>
    </row>
    <row r="99" spans="1:10" x14ac:dyDescent="0.25">
      <c r="A99" s="80"/>
      <c r="B99" s="83"/>
      <c r="C99" s="86"/>
      <c r="D99" s="29">
        <v>89</v>
      </c>
      <c r="E99" s="53">
        <v>245</v>
      </c>
      <c r="F99" s="29">
        <v>1</v>
      </c>
      <c r="G99" s="48">
        <f t="shared" si="3"/>
        <v>21.805</v>
      </c>
      <c r="H99" s="26" t="s">
        <v>256</v>
      </c>
    </row>
    <row r="100" spans="1:10" x14ac:dyDescent="0.25">
      <c r="A100" s="80"/>
      <c r="B100" s="83"/>
      <c r="C100" s="86"/>
      <c r="D100" s="29">
        <v>108</v>
      </c>
      <c r="E100" s="53">
        <v>66</v>
      </c>
      <c r="F100" s="29">
        <v>1</v>
      </c>
      <c r="G100" s="48">
        <f t="shared" si="3"/>
        <v>7.1280000000000001</v>
      </c>
      <c r="H100" s="26" t="s">
        <v>256</v>
      </c>
    </row>
    <row r="101" spans="1:10" x14ac:dyDescent="0.25">
      <c r="A101" s="80"/>
      <c r="B101" s="83"/>
      <c r="C101" s="86"/>
      <c r="D101" s="29">
        <v>133</v>
      </c>
      <c r="E101" s="53">
        <v>58</v>
      </c>
      <c r="F101" s="29">
        <v>1</v>
      </c>
      <c r="G101" s="48">
        <f t="shared" si="3"/>
        <v>7.7140000000000004</v>
      </c>
      <c r="H101" s="26" t="s">
        <v>256</v>
      </c>
    </row>
    <row r="102" spans="1:10" x14ac:dyDescent="0.25">
      <c r="A102" s="80"/>
      <c r="B102" s="83"/>
      <c r="C102" s="86"/>
      <c r="D102" s="29">
        <v>108</v>
      </c>
      <c r="E102" s="53">
        <v>127</v>
      </c>
      <c r="F102" s="29">
        <v>2</v>
      </c>
      <c r="G102" s="48">
        <f t="shared" si="3"/>
        <v>27.431999999999999</v>
      </c>
      <c r="H102" s="26" t="s">
        <v>255</v>
      </c>
      <c r="I102" s="61">
        <f t="shared" ref="I102:I104" si="4">E102</f>
        <v>127</v>
      </c>
    </row>
    <row r="103" spans="1:10" x14ac:dyDescent="0.25">
      <c r="A103" s="80"/>
      <c r="B103" s="83"/>
      <c r="C103" s="86"/>
      <c r="D103" s="29">
        <v>133</v>
      </c>
      <c r="E103" s="53">
        <v>60</v>
      </c>
      <c r="F103" s="29">
        <v>2</v>
      </c>
      <c r="G103" s="48">
        <f t="shared" si="3"/>
        <v>15.96</v>
      </c>
      <c r="H103" s="26" t="s">
        <v>255</v>
      </c>
      <c r="I103" s="61">
        <f t="shared" si="4"/>
        <v>60</v>
      </c>
    </row>
    <row r="104" spans="1:10" x14ac:dyDescent="0.25">
      <c r="A104" s="81"/>
      <c r="B104" s="84"/>
      <c r="C104" s="87"/>
      <c r="D104" s="29">
        <v>219</v>
      </c>
      <c r="E104" s="53">
        <v>124</v>
      </c>
      <c r="F104" s="29">
        <v>2</v>
      </c>
      <c r="G104" s="48">
        <f t="shared" si="3"/>
        <v>54.311999999999998</v>
      </c>
      <c r="H104" s="26" t="s">
        <v>255</v>
      </c>
      <c r="I104" s="61">
        <f t="shared" si="4"/>
        <v>124</v>
      </c>
    </row>
    <row r="105" spans="1:10" ht="25.5" customHeight="1" x14ac:dyDescent="0.25">
      <c r="A105" s="79" t="s">
        <v>209</v>
      </c>
      <c r="B105" s="82" t="s">
        <v>226</v>
      </c>
      <c r="C105" s="85" t="s">
        <v>227</v>
      </c>
      <c r="D105" s="29">
        <v>75</v>
      </c>
      <c r="E105" s="53">
        <v>26</v>
      </c>
      <c r="F105" s="29">
        <v>2</v>
      </c>
      <c r="G105" s="48">
        <f t="shared" si="3"/>
        <v>3.9</v>
      </c>
      <c r="H105" s="26" t="s">
        <v>256</v>
      </c>
      <c r="I105" s="65"/>
      <c r="J105" s="61">
        <f>E105</f>
        <v>26</v>
      </c>
    </row>
    <row r="106" spans="1:10" x14ac:dyDescent="0.25">
      <c r="A106" s="80"/>
      <c r="B106" s="83"/>
      <c r="C106" s="86"/>
      <c r="D106" s="29">
        <v>100</v>
      </c>
      <c r="E106" s="53">
        <v>104</v>
      </c>
      <c r="F106" s="29">
        <v>2</v>
      </c>
      <c r="G106" s="48">
        <f t="shared" si="3"/>
        <v>20.8</v>
      </c>
      <c r="H106" s="26" t="s">
        <v>256</v>
      </c>
      <c r="I106" s="65"/>
      <c r="J106" s="61">
        <f>E106</f>
        <v>104</v>
      </c>
    </row>
    <row r="107" spans="1:10" x14ac:dyDescent="0.25">
      <c r="A107" s="80"/>
      <c r="B107" s="83"/>
      <c r="C107" s="86"/>
      <c r="D107" s="29">
        <v>108</v>
      </c>
      <c r="E107" s="53">
        <v>26</v>
      </c>
      <c r="F107" s="29">
        <v>2</v>
      </c>
      <c r="G107" s="48">
        <f t="shared" si="3"/>
        <v>5.6159999999999997</v>
      </c>
      <c r="H107" s="26" t="s">
        <v>255</v>
      </c>
      <c r="I107" s="61">
        <f>E107</f>
        <v>26</v>
      </c>
    </row>
    <row r="108" spans="1:10" x14ac:dyDescent="0.25">
      <c r="A108" s="81"/>
      <c r="B108" s="84"/>
      <c r="C108" s="87"/>
      <c r="D108" s="29">
        <v>159</v>
      </c>
      <c r="E108" s="53">
        <v>104</v>
      </c>
      <c r="F108" s="29">
        <v>2</v>
      </c>
      <c r="G108" s="48">
        <f t="shared" si="3"/>
        <v>33.072000000000003</v>
      </c>
      <c r="H108" s="26" t="s">
        <v>255</v>
      </c>
      <c r="I108" s="61">
        <f>E108</f>
        <v>104</v>
      </c>
    </row>
    <row r="109" spans="1:10" x14ac:dyDescent="0.25">
      <c r="A109" s="79" t="s">
        <v>210</v>
      </c>
      <c r="B109" s="82" t="s">
        <v>228</v>
      </c>
      <c r="C109" s="85" t="s">
        <v>229</v>
      </c>
      <c r="D109" s="29">
        <v>90</v>
      </c>
      <c r="E109" s="53">
        <v>56</v>
      </c>
      <c r="F109" s="29">
        <v>2</v>
      </c>
      <c r="G109" s="48">
        <f t="shared" si="3"/>
        <v>10.08</v>
      </c>
      <c r="H109" s="26" t="s">
        <v>256</v>
      </c>
      <c r="I109" s="65"/>
      <c r="J109" s="61">
        <f>E109</f>
        <v>56</v>
      </c>
    </row>
    <row r="110" spans="1:10" x14ac:dyDescent="0.25">
      <c r="A110" s="80"/>
      <c r="B110" s="83"/>
      <c r="C110" s="86"/>
      <c r="D110" s="29">
        <v>63</v>
      </c>
      <c r="E110" s="53">
        <v>60</v>
      </c>
      <c r="F110" s="29">
        <v>2</v>
      </c>
      <c r="G110" s="48">
        <f t="shared" si="3"/>
        <v>7.5600000000000005</v>
      </c>
      <c r="H110" s="26" t="s">
        <v>256</v>
      </c>
      <c r="I110" s="65"/>
      <c r="J110" s="61">
        <f>E110</f>
        <v>60</v>
      </c>
    </row>
    <row r="111" spans="1:10" x14ac:dyDescent="0.25">
      <c r="A111" s="80"/>
      <c r="B111" s="83"/>
      <c r="C111" s="86"/>
      <c r="D111" s="29">
        <v>133</v>
      </c>
      <c r="E111" s="53">
        <v>56</v>
      </c>
      <c r="F111" s="29">
        <v>2</v>
      </c>
      <c r="G111" s="48">
        <f t="shared" si="3"/>
        <v>14.896000000000001</v>
      </c>
      <c r="H111" s="26" t="s">
        <v>255</v>
      </c>
      <c r="I111" s="61">
        <f>E111</f>
        <v>56</v>
      </c>
    </row>
    <row r="112" spans="1:10" x14ac:dyDescent="0.25">
      <c r="A112" s="81"/>
      <c r="B112" s="84"/>
      <c r="C112" s="87"/>
      <c r="D112" s="29">
        <v>219</v>
      </c>
      <c r="E112" s="53">
        <v>60</v>
      </c>
      <c r="F112" s="29">
        <v>2</v>
      </c>
      <c r="G112" s="48">
        <f t="shared" si="3"/>
        <v>26.28</v>
      </c>
      <c r="H112" s="26" t="s">
        <v>255</v>
      </c>
      <c r="I112" s="61">
        <f>E112</f>
        <v>60</v>
      </c>
    </row>
    <row r="113" spans="1:10" ht="35.25" customHeight="1" x14ac:dyDescent="0.25">
      <c r="A113" s="79" t="s">
        <v>211</v>
      </c>
      <c r="B113" s="82" t="s">
        <v>230</v>
      </c>
      <c r="C113" s="85" t="s">
        <v>231</v>
      </c>
      <c r="D113" s="29">
        <v>377</v>
      </c>
      <c r="E113" s="53">
        <v>4134</v>
      </c>
      <c r="F113" s="29">
        <v>2</v>
      </c>
      <c r="G113" s="48">
        <f t="shared" si="3"/>
        <v>3117.0360000000001</v>
      </c>
      <c r="H113" s="26" t="s">
        <v>255</v>
      </c>
      <c r="I113" s="61">
        <f>E113</f>
        <v>4134</v>
      </c>
    </row>
    <row r="114" spans="1:10" ht="35.25" customHeight="1" x14ac:dyDescent="0.25">
      <c r="A114" s="81"/>
      <c r="B114" s="84"/>
      <c r="C114" s="87"/>
      <c r="D114" s="29">
        <v>273</v>
      </c>
      <c r="E114" s="53">
        <v>975</v>
      </c>
      <c r="F114" s="29">
        <v>2</v>
      </c>
      <c r="G114" s="48">
        <f t="shared" si="3"/>
        <v>532.35</v>
      </c>
      <c r="H114" s="26" t="s">
        <v>255</v>
      </c>
      <c r="I114" s="61">
        <f>E114</f>
        <v>975</v>
      </c>
    </row>
    <row r="115" spans="1:10" x14ac:dyDescent="0.25">
      <c r="A115" s="79" t="s">
        <v>212</v>
      </c>
      <c r="B115" s="82" t="s">
        <v>232</v>
      </c>
      <c r="C115" s="85" t="s">
        <v>233</v>
      </c>
      <c r="D115" s="29">
        <v>50</v>
      </c>
      <c r="E115" s="53">
        <v>54</v>
      </c>
      <c r="F115" s="29">
        <v>1</v>
      </c>
      <c r="G115" s="48">
        <f t="shared" si="3"/>
        <v>2.7</v>
      </c>
      <c r="H115" s="26" t="s">
        <v>256</v>
      </c>
      <c r="J115" s="26">
        <f>(E115+E116)/2</f>
        <v>54</v>
      </c>
    </row>
    <row r="116" spans="1:10" x14ac:dyDescent="0.25">
      <c r="A116" s="80"/>
      <c r="B116" s="83"/>
      <c r="C116" s="86"/>
      <c r="D116" s="29">
        <v>75</v>
      </c>
      <c r="E116" s="53">
        <v>54</v>
      </c>
      <c r="F116" s="29">
        <v>1</v>
      </c>
      <c r="G116" s="48">
        <f t="shared" si="3"/>
        <v>4.05</v>
      </c>
      <c r="H116" s="26" t="s">
        <v>256</v>
      </c>
    </row>
    <row r="117" spans="1:10" x14ac:dyDescent="0.25">
      <c r="A117" s="81"/>
      <c r="B117" s="84"/>
      <c r="C117" s="87"/>
      <c r="D117" s="29">
        <v>133</v>
      </c>
      <c r="E117" s="53">
        <v>54</v>
      </c>
      <c r="F117" s="29">
        <v>2</v>
      </c>
      <c r="G117" s="48">
        <f t="shared" si="3"/>
        <v>14.364000000000001</v>
      </c>
      <c r="H117" s="26" t="s">
        <v>255</v>
      </c>
      <c r="I117" s="61">
        <f>E117</f>
        <v>54</v>
      </c>
    </row>
    <row r="118" spans="1:10" ht="25.5" customHeight="1" x14ac:dyDescent="0.25">
      <c r="A118" s="79" t="s">
        <v>214</v>
      </c>
      <c r="B118" s="82" t="s">
        <v>234</v>
      </c>
      <c r="C118" s="85" t="s">
        <v>235</v>
      </c>
      <c r="D118" s="29">
        <v>40</v>
      </c>
      <c r="E118" s="53">
        <v>83</v>
      </c>
      <c r="F118" s="29">
        <v>1</v>
      </c>
      <c r="G118" s="48">
        <f t="shared" si="3"/>
        <v>3.3200000000000003</v>
      </c>
      <c r="H118" s="26" t="s">
        <v>256</v>
      </c>
      <c r="J118" s="26">
        <f>(E118+E119)/2</f>
        <v>83</v>
      </c>
    </row>
    <row r="119" spans="1:10" x14ac:dyDescent="0.25">
      <c r="A119" s="80"/>
      <c r="B119" s="83"/>
      <c r="C119" s="86"/>
      <c r="D119" s="29">
        <v>63</v>
      </c>
      <c r="E119" s="53">
        <v>83</v>
      </c>
      <c r="F119" s="29">
        <v>1</v>
      </c>
      <c r="G119" s="48">
        <f t="shared" si="3"/>
        <v>5.2290000000000001</v>
      </c>
      <c r="H119" s="26" t="s">
        <v>256</v>
      </c>
    </row>
    <row r="120" spans="1:10" x14ac:dyDescent="0.25">
      <c r="A120" s="81"/>
      <c r="B120" s="84"/>
      <c r="C120" s="87"/>
      <c r="D120" s="29">
        <v>108</v>
      </c>
      <c r="E120" s="53">
        <v>83</v>
      </c>
      <c r="F120" s="29">
        <v>2</v>
      </c>
      <c r="G120" s="48">
        <f t="shared" si="3"/>
        <v>17.928000000000001</v>
      </c>
      <c r="H120" s="26" t="s">
        <v>255</v>
      </c>
      <c r="I120" s="61">
        <f>E120</f>
        <v>83</v>
      </c>
    </row>
    <row r="121" spans="1:10" x14ac:dyDescent="0.25">
      <c r="A121" s="79" t="s">
        <v>215</v>
      </c>
      <c r="B121" s="82" t="s">
        <v>236</v>
      </c>
      <c r="C121" s="85" t="s">
        <v>237</v>
      </c>
      <c r="D121" s="29">
        <v>50</v>
      </c>
      <c r="E121" s="53">
        <v>18</v>
      </c>
      <c r="F121" s="29">
        <v>2</v>
      </c>
      <c r="G121" s="48">
        <f t="shared" si="3"/>
        <v>1.8</v>
      </c>
      <c r="H121" s="26" t="s">
        <v>256</v>
      </c>
      <c r="I121" s="65"/>
      <c r="J121" s="61">
        <f>E121</f>
        <v>18</v>
      </c>
    </row>
    <row r="122" spans="1:10" x14ac:dyDescent="0.25">
      <c r="A122" s="80"/>
      <c r="B122" s="83"/>
      <c r="C122" s="86"/>
      <c r="D122" s="29">
        <v>63</v>
      </c>
      <c r="E122" s="53">
        <v>67</v>
      </c>
      <c r="F122" s="29">
        <v>2</v>
      </c>
      <c r="G122" s="48">
        <f t="shared" si="3"/>
        <v>8.4420000000000002</v>
      </c>
      <c r="H122" s="26" t="s">
        <v>256</v>
      </c>
      <c r="I122" s="65"/>
      <c r="J122" s="61">
        <f>E122</f>
        <v>67</v>
      </c>
    </row>
    <row r="123" spans="1:10" x14ac:dyDescent="0.25">
      <c r="A123" s="80"/>
      <c r="B123" s="83"/>
      <c r="C123" s="86"/>
      <c r="D123" s="29">
        <v>133</v>
      </c>
      <c r="E123" s="53">
        <v>18</v>
      </c>
      <c r="F123" s="29">
        <v>2</v>
      </c>
      <c r="G123" s="48">
        <f t="shared" si="3"/>
        <v>4.7880000000000003</v>
      </c>
      <c r="H123" s="26" t="s">
        <v>255</v>
      </c>
      <c r="I123" s="61">
        <f t="shared" ref="I123:I124" si="5">E123</f>
        <v>18</v>
      </c>
    </row>
    <row r="124" spans="1:10" x14ac:dyDescent="0.25">
      <c r="A124" s="81"/>
      <c r="B124" s="84"/>
      <c r="C124" s="87"/>
      <c r="D124" s="29">
        <v>159</v>
      </c>
      <c r="E124" s="53">
        <v>67</v>
      </c>
      <c r="F124" s="29">
        <v>2</v>
      </c>
      <c r="G124" s="48">
        <f t="shared" si="3"/>
        <v>21.306000000000001</v>
      </c>
      <c r="H124" s="26" t="s">
        <v>255</v>
      </c>
      <c r="I124" s="61">
        <f t="shared" si="5"/>
        <v>67</v>
      </c>
    </row>
    <row r="125" spans="1:10" x14ac:dyDescent="0.25">
      <c r="A125" s="79" t="s">
        <v>216</v>
      </c>
      <c r="B125" s="82" t="s">
        <v>238</v>
      </c>
      <c r="C125" s="85" t="s">
        <v>239</v>
      </c>
      <c r="D125" s="29">
        <v>75</v>
      </c>
      <c r="E125" s="53">
        <v>60</v>
      </c>
      <c r="F125" s="29">
        <v>1</v>
      </c>
      <c r="G125" s="48">
        <f t="shared" si="3"/>
        <v>4.5</v>
      </c>
      <c r="H125" s="26" t="s">
        <v>256</v>
      </c>
      <c r="J125" s="26">
        <f>(E125+E126)/2</f>
        <v>60</v>
      </c>
    </row>
    <row r="126" spans="1:10" x14ac:dyDescent="0.25">
      <c r="A126" s="80"/>
      <c r="B126" s="83"/>
      <c r="C126" s="86"/>
      <c r="D126" s="29">
        <v>110</v>
      </c>
      <c r="E126" s="53">
        <v>60</v>
      </c>
      <c r="F126" s="29">
        <v>1</v>
      </c>
      <c r="G126" s="48">
        <f t="shared" si="3"/>
        <v>6.6</v>
      </c>
      <c r="H126" s="26" t="s">
        <v>256</v>
      </c>
    </row>
    <row r="127" spans="1:10" x14ac:dyDescent="0.25">
      <c r="A127" s="81"/>
      <c r="B127" s="84"/>
      <c r="C127" s="87"/>
      <c r="D127" s="29">
        <v>159</v>
      </c>
      <c r="E127" s="53">
        <v>60</v>
      </c>
      <c r="F127" s="29">
        <v>2</v>
      </c>
      <c r="G127" s="48">
        <f t="shared" si="3"/>
        <v>19.080000000000002</v>
      </c>
      <c r="H127" s="26" t="s">
        <v>255</v>
      </c>
      <c r="I127" s="61">
        <f>E127</f>
        <v>60</v>
      </c>
    </row>
    <row r="128" spans="1:10" x14ac:dyDescent="0.25">
      <c r="A128" s="79" t="s">
        <v>217</v>
      </c>
      <c r="B128" s="82" t="s">
        <v>254</v>
      </c>
      <c r="C128" s="85" t="s">
        <v>240</v>
      </c>
      <c r="D128" s="29">
        <v>250</v>
      </c>
      <c r="E128" s="53">
        <v>167</v>
      </c>
      <c r="F128" s="29">
        <v>2</v>
      </c>
      <c r="G128" s="48">
        <f t="shared" si="3"/>
        <v>83.5</v>
      </c>
      <c r="H128" s="26" t="s">
        <v>255</v>
      </c>
      <c r="I128" s="61">
        <f>E128</f>
        <v>167</v>
      </c>
    </row>
    <row r="129" spans="1:10" x14ac:dyDescent="0.25">
      <c r="A129" s="80"/>
      <c r="B129" s="83"/>
      <c r="C129" s="86"/>
      <c r="D129" s="29">
        <v>200</v>
      </c>
      <c r="E129" s="53">
        <v>39</v>
      </c>
      <c r="F129" s="29">
        <v>2</v>
      </c>
      <c r="G129" s="48">
        <f t="shared" si="3"/>
        <v>15.600000000000001</v>
      </c>
      <c r="H129" s="26" t="s">
        <v>255</v>
      </c>
      <c r="I129" s="61">
        <f t="shared" ref="I129:I130" si="6">E129</f>
        <v>39</v>
      </c>
    </row>
    <row r="130" spans="1:10" x14ac:dyDescent="0.25">
      <c r="A130" s="80"/>
      <c r="B130" s="83"/>
      <c r="C130" s="86"/>
      <c r="D130" s="29">
        <v>150</v>
      </c>
      <c r="E130" s="53">
        <v>77</v>
      </c>
      <c r="F130" s="29">
        <v>2</v>
      </c>
      <c r="G130" s="48">
        <f t="shared" si="3"/>
        <v>23.099999999999998</v>
      </c>
      <c r="H130" s="26" t="s">
        <v>255</v>
      </c>
      <c r="I130" s="61">
        <f t="shared" si="6"/>
        <v>77</v>
      </c>
    </row>
    <row r="131" spans="1:10" x14ac:dyDescent="0.25">
      <c r="A131" s="80"/>
      <c r="B131" s="83"/>
      <c r="C131" s="86"/>
      <c r="D131" s="29">
        <v>200</v>
      </c>
      <c r="E131" s="53">
        <v>167</v>
      </c>
      <c r="F131" s="29">
        <v>1</v>
      </c>
      <c r="G131" s="48">
        <f t="shared" si="3"/>
        <v>33.4</v>
      </c>
      <c r="H131" s="26" t="s">
        <v>256</v>
      </c>
      <c r="J131" s="26">
        <f>(E131+E132+E133+E134+E135)/2</f>
        <v>283</v>
      </c>
    </row>
    <row r="132" spans="1:10" x14ac:dyDescent="0.25">
      <c r="A132" s="80"/>
      <c r="B132" s="83"/>
      <c r="C132" s="86"/>
      <c r="D132" s="29">
        <v>160</v>
      </c>
      <c r="E132" s="53">
        <v>206</v>
      </c>
      <c r="F132" s="29">
        <v>1</v>
      </c>
      <c r="G132" s="48">
        <f t="shared" si="3"/>
        <v>32.96</v>
      </c>
      <c r="H132" s="26" t="s">
        <v>256</v>
      </c>
    </row>
    <row r="133" spans="1:10" x14ac:dyDescent="0.25">
      <c r="A133" s="80"/>
      <c r="B133" s="83"/>
      <c r="C133" s="86"/>
      <c r="D133" s="29">
        <v>125</v>
      </c>
      <c r="E133" s="53">
        <v>39</v>
      </c>
      <c r="F133" s="29">
        <v>1</v>
      </c>
      <c r="G133" s="48">
        <f t="shared" si="3"/>
        <v>4.875</v>
      </c>
      <c r="H133" s="26" t="s">
        <v>256</v>
      </c>
    </row>
    <row r="134" spans="1:10" x14ac:dyDescent="0.25">
      <c r="A134" s="80"/>
      <c r="B134" s="83"/>
      <c r="C134" s="86"/>
      <c r="D134" s="29">
        <v>110</v>
      </c>
      <c r="E134" s="53">
        <v>77</v>
      </c>
      <c r="F134" s="29">
        <v>1</v>
      </c>
      <c r="G134" s="48">
        <f t="shared" si="3"/>
        <v>8.4700000000000006</v>
      </c>
      <c r="H134" s="26" t="s">
        <v>256</v>
      </c>
    </row>
    <row r="135" spans="1:10" x14ac:dyDescent="0.25">
      <c r="A135" s="81"/>
      <c r="B135" s="84"/>
      <c r="C135" s="87"/>
      <c r="D135" s="29">
        <v>145</v>
      </c>
      <c r="E135" s="53">
        <v>77</v>
      </c>
      <c r="F135" s="29">
        <v>1</v>
      </c>
      <c r="G135" s="48">
        <f t="shared" si="3"/>
        <v>11.164999999999999</v>
      </c>
      <c r="H135" s="26" t="s">
        <v>256</v>
      </c>
    </row>
    <row r="136" spans="1:10" ht="63.75" x14ac:dyDescent="0.25">
      <c r="A136" s="36" t="s">
        <v>218</v>
      </c>
      <c r="B136" s="31" t="s">
        <v>241</v>
      </c>
      <c r="C136" s="29" t="s">
        <v>242</v>
      </c>
      <c r="D136" s="29">
        <v>159</v>
      </c>
      <c r="E136" s="53">
        <v>850</v>
      </c>
      <c r="F136" s="29">
        <v>2</v>
      </c>
      <c r="G136" s="48">
        <f t="shared" si="3"/>
        <v>270.3</v>
      </c>
      <c r="H136" s="26" t="s">
        <v>255</v>
      </c>
      <c r="I136" s="61">
        <f>E136</f>
        <v>850</v>
      </c>
    </row>
    <row r="137" spans="1:10" x14ac:dyDescent="0.25">
      <c r="A137" s="79" t="s">
        <v>219</v>
      </c>
      <c r="B137" s="82" t="s">
        <v>253</v>
      </c>
      <c r="C137" s="85" t="s">
        <v>243</v>
      </c>
      <c r="D137" s="29">
        <v>110</v>
      </c>
      <c r="E137" s="53">
        <v>10</v>
      </c>
      <c r="F137" s="29">
        <v>1</v>
      </c>
      <c r="G137" s="48">
        <f t="shared" si="3"/>
        <v>1.1000000000000001</v>
      </c>
      <c r="H137" s="26" t="s">
        <v>256</v>
      </c>
      <c r="J137" s="26">
        <f>(E137+E138)/2</f>
        <v>10</v>
      </c>
    </row>
    <row r="138" spans="1:10" x14ac:dyDescent="0.25">
      <c r="A138" s="80"/>
      <c r="B138" s="83"/>
      <c r="C138" s="86"/>
      <c r="D138" s="29">
        <v>145</v>
      </c>
      <c r="E138" s="53">
        <v>10</v>
      </c>
      <c r="F138" s="29">
        <v>1</v>
      </c>
      <c r="G138" s="48">
        <f t="shared" si="3"/>
        <v>1.45</v>
      </c>
      <c r="H138" s="26" t="s">
        <v>256</v>
      </c>
    </row>
    <row r="139" spans="1:10" x14ac:dyDescent="0.25">
      <c r="A139" s="81"/>
      <c r="B139" s="84"/>
      <c r="C139" s="87"/>
      <c r="D139" s="29">
        <v>150</v>
      </c>
      <c r="E139" s="53">
        <v>10</v>
      </c>
      <c r="F139" s="29">
        <v>2</v>
      </c>
      <c r="G139" s="48">
        <f t="shared" si="3"/>
        <v>3</v>
      </c>
      <c r="H139" s="26" t="s">
        <v>255</v>
      </c>
      <c r="I139" s="61">
        <f>E139</f>
        <v>10</v>
      </c>
    </row>
    <row r="140" spans="1:10" x14ac:dyDescent="0.25">
      <c r="A140" s="79" t="s">
        <v>220</v>
      </c>
      <c r="B140" s="82" t="s">
        <v>252</v>
      </c>
      <c r="C140" s="85" t="s">
        <v>244</v>
      </c>
      <c r="D140" s="29">
        <v>75</v>
      </c>
      <c r="E140" s="53">
        <v>18</v>
      </c>
      <c r="F140" s="29">
        <v>1</v>
      </c>
      <c r="G140" s="48">
        <f t="shared" si="3"/>
        <v>1.3499999999999999</v>
      </c>
      <c r="H140" s="26" t="s">
        <v>256</v>
      </c>
      <c r="J140" s="26">
        <f>(E140+E141+E142+E143)/2</f>
        <v>44</v>
      </c>
    </row>
    <row r="141" spans="1:10" x14ac:dyDescent="0.25">
      <c r="A141" s="80"/>
      <c r="B141" s="83"/>
      <c r="C141" s="86"/>
      <c r="D141" s="29">
        <v>90</v>
      </c>
      <c r="E141" s="53">
        <v>26</v>
      </c>
      <c r="F141" s="29">
        <v>1</v>
      </c>
      <c r="G141" s="48">
        <f t="shared" si="3"/>
        <v>2.34</v>
      </c>
      <c r="H141" s="26" t="s">
        <v>256</v>
      </c>
    </row>
    <row r="142" spans="1:10" x14ac:dyDescent="0.25">
      <c r="A142" s="80"/>
      <c r="B142" s="83"/>
      <c r="C142" s="86"/>
      <c r="D142" s="29">
        <v>110</v>
      </c>
      <c r="E142" s="53">
        <v>18</v>
      </c>
      <c r="F142" s="29">
        <v>1</v>
      </c>
      <c r="G142" s="48">
        <f t="shared" si="3"/>
        <v>1.98</v>
      </c>
      <c r="H142" s="26" t="s">
        <v>256</v>
      </c>
    </row>
    <row r="143" spans="1:10" x14ac:dyDescent="0.25">
      <c r="A143" s="80"/>
      <c r="B143" s="83"/>
      <c r="C143" s="86"/>
      <c r="D143" s="29">
        <v>125</v>
      </c>
      <c r="E143" s="53">
        <v>26</v>
      </c>
      <c r="F143" s="29">
        <v>1</v>
      </c>
      <c r="G143" s="48">
        <f t="shared" si="3"/>
        <v>3.25</v>
      </c>
      <c r="H143" s="26" t="s">
        <v>256</v>
      </c>
    </row>
    <row r="144" spans="1:10" x14ac:dyDescent="0.25">
      <c r="A144" s="80"/>
      <c r="B144" s="83"/>
      <c r="C144" s="86"/>
      <c r="D144" s="29">
        <v>159</v>
      </c>
      <c r="E144" s="53">
        <v>18</v>
      </c>
      <c r="F144" s="29">
        <v>2</v>
      </c>
      <c r="G144" s="48">
        <f t="shared" si="3"/>
        <v>5.7240000000000002</v>
      </c>
      <c r="H144" s="26" t="s">
        <v>255</v>
      </c>
      <c r="I144" s="61">
        <f>E144</f>
        <v>18</v>
      </c>
    </row>
    <row r="145" spans="1:12" x14ac:dyDescent="0.25">
      <c r="A145" s="81"/>
      <c r="B145" s="84"/>
      <c r="C145" s="87"/>
      <c r="D145" s="29">
        <v>219</v>
      </c>
      <c r="E145" s="53">
        <v>26</v>
      </c>
      <c r="F145" s="29">
        <v>2</v>
      </c>
      <c r="G145" s="48">
        <f t="shared" si="3"/>
        <v>11.388</v>
      </c>
      <c r="H145" s="26" t="s">
        <v>255</v>
      </c>
      <c r="I145" s="61">
        <f>E145</f>
        <v>26</v>
      </c>
    </row>
    <row r="146" spans="1:12" ht="29.25" customHeight="1" x14ac:dyDescent="0.25">
      <c r="A146" s="79" t="s">
        <v>221</v>
      </c>
      <c r="B146" s="82" t="s">
        <v>245</v>
      </c>
      <c r="C146" s="85" t="s">
        <v>246</v>
      </c>
      <c r="D146" s="29">
        <v>159</v>
      </c>
      <c r="E146" s="53">
        <v>71</v>
      </c>
      <c r="F146" s="29">
        <v>2</v>
      </c>
      <c r="G146" s="48">
        <f t="shared" si="3"/>
        <v>22.577999999999999</v>
      </c>
      <c r="H146" s="26" t="s">
        <v>255</v>
      </c>
      <c r="I146" s="61">
        <f>E146</f>
        <v>71</v>
      </c>
    </row>
    <row r="147" spans="1:12" ht="29.25" customHeight="1" x14ac:dyDescent="0.25">
      <c r="A147" s="80"/>
      <c r="B147" s="83"/>
      <c r="C147" s="86"/>
      <c r="D147" s="29">
        <v>110</v>
      </c>
      <c r="E147" s="53">
        <v>71</v>
      </c>
      <c r="F147" s="29">
        <v>1</v>
      </c>
      <c r="G147" s="48">
        <f t="shared" si="3"/>
        <v>7.81</v>
      </c>
      <c r="H147" s="26" t="s">
        <v>256</v>
      </c>
      <c r="J147" s="26">
        <f>(E147+E148)/2</f>
        <v>71</v>
      </c>
    </row>
    <row r="148" spans="1:12" ht="29.25" customHeight="1" x14ac:dyDescent="0.25">
      <c r="A148" s="81"/>
      <c r="B148" s="84"/>
      <c r="C148" s="87"/>
      <c r="D148" s="29">
        <v>75</v>
      </c>
      <c r="E148" s="53">
        <v>71</v>
      </c>
      <c r="F148" s="29">
        <v>1</v>
      </c>
      <c r="G148" s="48">
        <f t="shared" si="3"/>
        <v>5.3250000000000002</v>
      </c>
      <c r="H148" s="26" t="s">
        <v>256</v>
      </c>
    </row>
    <row r="149" spans="1:12" ht="51" x14ac:dyDescent="0.25">
      <c r="A149" s="36" t="s">
        <v>222</v>
      </c>
      <c r="B149" s="31" t="s">
        <v>247</v>
      </c>
      <c r="C149" s="29" t="s">
        <v>248</v>
      </c>
      <c r="D149" s="29">
        <v>159</v>
      </c>
      <c r="E149" s="53">
        <v>222</v>
      </c>
      <c r="F149" s="29">
        <v>2</v>
      </c>
      <c r="G149" s="48">
        <f t="shared" si="3"/>
        <v>70.596000000000004</v>
      </c>
      <c r="H149" s="26" t="s">
        <v>257</v>
      </c>
      <c r="I149" s="61">
        <f>E149</f>
        <v>222</v>
      </c>
    </row>
    <row r="150" spans="1:12" ht="20.25" customHeight="1" x14ac:dyDescent="0.25">
      <c r="A150" s="79" t="s">
        <v>223</v>
      </c>
      <c r="B150" s="82" t="s">
        <v>249</v>
      </c>
      <c r="C150" s="85" t="s">
        <v>250</v>
      </c>
      <c r="D150" s="29">
        <v>159</v>
      </c>
      <c r="E150" s="53">
        <v>106</v>
      </c>
      <c r="F150" s="29">
        <v>2</v>
      </c>
      <c r="G150" s="48">
        <f>D150/1000*E150*F150</f>
        <v>33.707999999999998</v>
      </c>
      <c r="H150" s="26" t="s">
        <v>257</v>
      </c>
      <c r="I150" s="61">
        <f>E150</f>
        <v>106</v>
      </c>
    </row>
    <row r="151" spans="1:12" ht="20.25" customHeight="1" x14ac:dyDescent="0.25">
      <c r="A151" s="80"/>
      <c r="B151" s="83"/>
      <c r="C151" s="86"/>
      <c r="D151" s="29">
        <v>110</v>
      </c>
      <c r="E151" s="53">
        <v>106</v>
      </c>
      <c r="F151" s="29">
        <v>1</v>
      </c>
      <c r="G151" s="48">
        <f t="shared" si="3"/>
        <v>11.66</v>
      </c>
      <c r="H151" s="26" t="s">
        <v>256</v>
      </c>
      <c r="J151" s="26">
        <f>(E151+E152)/2</f>
        <v>106</v>
      </c>
    </row>
    <row r="152" spans="1:12" ht="20.25" customHeight="1" x14ac:dyDescent="0.25">
      <c r="A152" s="81"/>
      <c r="B152" s="84"/>
      <c r="C152" s="87"/>
      <c r="D152" s="29">
        <v>75</v>
      </c>
      <c r="E152" s="53">
        <v>106</v>
      </c>
      <c r="F152" s="29">
        <v>1</v>
      </c>
      <c r="G152" s="48">
        <f>D152/1000*E152*F152</f>
        <v>7.9499999999999993</v>
      </c>
      <c r="H152" s="26" t="s">
        <v>256</v>
      </c>
    </row>
    <row r="153" spans="1:12" s="42" customFormat="1" ht="27" x14ac:dyDescent="0.25">
      <c r="A153" s="39"/>
      <c r="B153" s="40" t="s">
        <v>251</v>
      </c>
      <c r="C153" s="41"/>
      <c r="D153" s="38"/>
      <c r="E153" s="60">
        <f>SUM(E87:E152)</f>
        <v>10826.2</v>
      </c>
      <c r="F153" s="60"/>
      <c r="G153" s="60">
        <f>SUM(G87:G152)</f>
        <v>4861.1040000000012</v>
      </c>
      <c r="I153" s="42">
        <f>SUM(I87:I152)</f>
        <v>7840.8</v>
      </c>
      <c r="J153" s="42">
        <f>SUM(J87:J152)</f>
        <v>1658.2</v>
      </c>
      <c r="K153" s="42">
        <f>I153+J153</f>
        <v>9499</v>
      </c>
      <c r="L153" s="64" t="s">
        <v>259</v>
      </c>
    </row>
    <row r="154" spans="1:12" x14ac:dyDescent="0.25">
      <c r="K154" s="66"/>
    </row>
    <row r="155" spans="1:12" x14ac:dyDescent="0.25">
      <c r="I155" s="42"/>
    </row>
    <row r="156" spans="1:12" x14ac:dyDescent="0.25">
      <c r="I156" s="42"/>
    </row>
  </sheetData>
  <mergeCells count="84">
    <mergeCell ref="A1:G1"/>
    <mergeCell ref="A45:A49"/>
    <mergeCell ref="B45:B49"/>
    <mergeCell ref="C45:C49"/>
    <mergeCell ref="A5:A11"/>
    <mergeCell ref="B5:B11"/>
    <mergeCell ref="C5:C11"/>
    <mergeCell ref="A13:A14"/>
    <mergeCell ref="B13:B14"/>
    <mergeCell ref="C13:C14"/>
    <mergeCell ref="A16:A18"/>
    <mergeCell ref="B16:B18"/>
    <mergeCell ref="C16:C18"/>
    <mergeCell ref="A19:A20"/>
    <mergeCell ref="B19:B20"/>
    <mergeCell ref="A36:A38"/>
    <mergeCell ref="A50:A51"/>
    <mergeCell ref="B50:B51"/>
    <mergeCell ref="C50:C51"/>
    <mergeCell ref="A52:A54"/>
    <mergeCell ref="B52:B54"/>
    <mergeCell ref="C52:C54"/>
    <mergeCell ref="A55:A57"/>
    <mergeCell ref="B55:B57"/>
    <mergeCell ref="C55:C57"/>
    <mergeCell ref="A62:A63"/>
    <mergeCell ref="B62:B63"/>
    <mergeCell ref="C62:C63"/>
    <mergeCell ref="B36:B38"/>
    <mergeCell ref="C36:C38"/>
    <mergeCell ref="C19:C20"/>
    <mergeCell ref="A21:A23"/>
    <mergeCell ref="B21:B23"/>
    <mergeCell ref="C21:C23"/>
    <mergeCell ref="A25:A27"/>
    <mergeCell ref="B25:B27"/>
    <mergeCell ref="C25:C27"/>
    <mergeCell ref="A83:A84"/>
    <mergeCell ref="B83:B84"/>
    <mergeCell ref="A87:A89"/>
    <mergeCell ref="B87:B89"/>
    <mergeCell ref="C87:C89"/>
    <mergeCell ref="A90:A96"/>
    <mergeCell ref="B90:B96"/>
    <mergeCell ref="C90:C96"/>
    <mergeCell ref="A150:A152"/>
    <mergeCell ref="B150:B152"/>
    <mergeCell ref="C150:C152"/>
    <mergeCell ref="A146:A148"/>
    <mergeCell ref="B146:B148"/>
    <mergeCell ref="C146:C148"/>
    <mergeCell ref="A113:A114"/>
    <mergeCell ref="B113:B114"/>
    <mergeCell ref="C113:C114"/>
    <mergeCell ref="C140:C145"/>
    <mergeCell ref="A140:A145"/>
    <mergeCell ref="B140:B145"/>
    <mergeCell ref="A137:A139"/>
    <mergeCell ref="B137:B139"/>
    <mergeCell ref="C137:C139"/>
    <mergeCell ref="A128:A135"/>
    <mergeCell ref="B128:B135"/>
    <mergeCell ref="C128:C135"/>
    <mergeCell ref="A97:A104"/>
    <mergeCell ref="B97:B104"/>
    <mergeCell ref="C97:C104"/>
    <mergeCell ref="A105:A108"/>
    <mergeCell ref="B105:B108"/>
    <mergeCell ref="C105:C108"/>
    <mergeCell ref="A109:A112"/>
    <mergeCell ref="B109:B112"/>
    <mergeCell ref="C109:C112"/>
    <mergeCell ref="A115:A117"/>
    <mergeCell ref="B115:B117"/>
    <mergeCell ref="C115:C117"/>
    <mergeCell ref="A125:A127"/>
    <mergeCell ref="B125:B127"/>
    <mergeCell ref="C125:C127"/>
    <mergeCell ref="A118:A120"/>
    <mergeCell ref="B118:B120"/>
    <mergeCell ref="C118:C120"/>
    <mergeCell ref="A121:A124"/>
    <mergeCell ref="B121:B124"/>
    <mergeCell ref="C121:C124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показатели</vt:lpstr>
      <vt:lpstr>матер.хар-ка</vt:lpstr>
      <vt:lpstr>показатели!Область_печати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Янковская Анастасия Александровна</dc:creator>
  <cp:lastModifiedBy>Чернышева</cp:lastModifiedBy>
  <cp:lastPrinted>2024-02-12T09:50:20Z</cp:lastPrinted>
  <dcterms:created xsi:type="dcterms:W3CDTF">2017-03-16T11:13:41Z</dcterms:created>
  <dcterms:modified xsi:type="dcterms:W3CDTF">2024-02-12T10:05:56Z</dcterms:modified>
</cp:coreProperties>
</file>